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J:\CI\Round Documents\2025\Application Exhibits\"/>
    </mc:Choice>
  </mc:AlternateContent>
  <xr:revisionPtr revIDLastSave="0" documentId="13_ncr:1_{CB62BE18-38C9-469A-BF82-0B772870AA59}" xr6:coauthVersionLast="47" xr6:coauthVersionMax="47" xr10:uidLastSave="{00000000-0000-0000-0000-000000000000}"/>
  <workbookProtection workbookAlgorithmName="SHA-512" workbookHashValue="q3M9TUInAPN5quANL+GdLNF+QZfdRvnM5TDraQSq5Cy6c0WZe72MSCUwATuiMYnDlaYdZMPLnFeZLdnTLCqy9w==" workbookSaltValue="LxcC8E7OxyUQogzuR5qGAQ==" workbookSpinCount="100000" lockStructure="1"/>
  <bookViews>
    <workbookView xWindow="-98" yWindow="-98" windowWidth="19396" windowHeight="11596" tabRatio="857" xr2:uid="{00000000-000D-0000-FFFF-FFFF00000000}"/>
  </bookViews>
  <sheets>
    <sheet name="Instructions" sheetId="69" r:id="rId1"/>
    <sheet name="Household Summary" sheetId="4" r:id="rId2"/>
    <sheet name="HH Member 1" sheetId="78" r:id="rId3"/>
    <sheet name="HH Member 2" sheetId="71" r:id="rId4"/>
    <sheet name="HH Member 3" sheetId="79" r:id="rId5"/>
    <sheet name="HH Member 4" sheetId="80" r:id="rId6"/>
    <sheet name="HH Member 5" sheetId="81" r:id="rId7"/>
    <sheet name="HH Member 6" sheetId="82" r:id="rId8"/>
    <sheet name="HH Member 7" sheetId="83" r:id="rId9"/>
    <sheet name="HH Member 8" sheetId="84" r:id="rId10"/>
    <sheet name="Notes" sheetId="18" r:id="rId11"/>
    <sheet name="Periods" sheetId="5" state="hidden" r:id="rId12"/>
    <sheet name="download" sheetId="15" state="hidden" r:id="rId13"/>
    <sheet name="Reference" sheetId="36" state="hidden" r:id="rId14"/>
  </sheets>
  <externalReferences>
    <externalReference r:id="rId15"/>
  </externalReferences>
  <definedNames>
    <definedName name="CIQWBGuid" hidden="1">"e2eb58a9-ba67-4d20-9322-03e5f1f30c57"</definedName>
    <definedName name="CIQWBInfo" hidden="1">"{ ""CIQVersion"":""9.48.1616.5174"" }"</definedName>
    <definedName name="HH1_Pos1_Verification">'HH Member 1'!$D$33</definedName>
    <definedName name="HH1_Pos2_Verification">'HH Member 1'!$D$92</definedName>
    <definedName name="HH1_Pos3_Verification">'HH Member 1'!$D$151</definedName>
    <definedName name="HH1_Pos4_Verification">'HH Member 1'!$D$210</definedName>
    <definedName name="HouseholdName">'Household Summary'!$C$17:$D$26</definedName>
    <definedName name="HouseholdNumber">'Household Summary'!$B$17:$B$26</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Name" localSheetId="12">'[1]Household Summary'!$B$17:$D$26</definedName>
    <definedName name="Name">'Household Summary'!$B$17:$D$31</definedName>
    <definedName name="Notes" localSheetId="2">NotesComments[Notes/Comments]</definedName>
    <definedName name="Notes" localSheetId="4">NotesComments[Notes/Comments]</definedName>
    <definedName name="Notes" localSheetId="5">NotesComments[Notes/Comments]</definedName>
    <definedName name="Notes" localSheetId="6">NotesComments[Notes/Comments]</definedName>
    <definedName name="Notes" localSheetId="7">NotesComments[Notes/Comments]</definedName>
    <definedName name="Notes" localSheetId="8">NotesComments[Notes/Comments]</definedName>
    <definedName name="Notes" localSheetId="9">NotesComments[Notes/Comments]</definedName>
    <definedName name="Notes">NotesComments[Notes/Comments]</definedName>
    <definedName name="OtherIncome" localSheetId="2">'HH Member 1'!$B$18</definedName>
    <definedName name="OtherIncome" localSheetId="3">'HH Member 2'!$B$18</definedName>
    <definedName name="OtherIncome" localSheetId="4">'HH Member 3'!$B$18</definedName>
    <definedName name="OtherIncome" localSheetId="5">'HH Member 4'!$B$18</definedName>
    <definedName name="OtherIncome" localSheetId="6">'HH Member 5'!$B$18</definedName>
    <definedName name="OtherIncome" localSheetId="7">'HH Member 6'!$B$18</definedName>
    <definedName name="OtherIncome" localSheetId="8">'HH Member 7'!$B$18</definedName>
    <definedName name="OtherIncome" localSheetId="9">'HH Member 8'!$B$18</definedName>
    <definedName name="OtherIncome">#REF!</definedName>
    <definedName name="PayPeriods" localSheetId="12">[1]Periods!$A$3:$F$7</definedName>
    <definedName name="PayPeriods">Periods!$A$3:$F$7</definedName>
    <definedName name="PayRates" localSheetId="12">[1]Periods!$A$11:$D$16</definedName>
    <definedName name="PayRates">Periods!$A$11:$D$16</definedName>
    <definedName name="Position1" localSheetId="2">'HH Member 1'!$B$31</definedName>
    <definedName name="Position1" localSheetId="3">'HH Member 2'!$B$31</definedName>
    <definedName name="Position1" localSheetId="4">'HH Member 3'!$B$31</definedName>
    <definedName name="Position1" localSheetId="5">'HH Member 4'!$B$31</definedName>
    <definedName name="Position1" localSheetId="6">'HH Member 5'!$B$31</definedName>
    <definedName name="Position1" localSheetId="7">'HH Member 6'!$B$31</definedName>
    <definedName name="Position1" localSheetId="8">'HH Member 7'!$B$31</definedName>
    <definedName name="Position1" localSheetId="9">'HH Member 8'!$B$31</definedName>
    <definedName name="Position1">#REF!</definedName>
    <definedName name="Position2" localSheetId="2">'HH Member 1'!$B$90</definedName>
    <definedName name="Position2" localSheetId="3">'HH Member 2'!$B$90</definedName>
    <definedName name="Position2" localSheetId="4">'HH Member 3'!$B$90</definedName>
    <definedName name="Position2" localSheetId="5">'HH Member 4'!$B$90</definedName>
    <definedName name="Position2" localSheetId="6">'HH Member 5'!$B$90</definedName>
    <definedName name="Position2" localSheetId="7">'HH Member 6'!$B$90</definedName>
    <definedName name="Position2" localSheetId="8">'HH Member 7'!$B$90</definedName>
    <definedName name="Position2" localSheetId="9">'HH Member 8'!$B$90</definedName>
    <definedName name="Position2">#REF!</definedName>
    <definedName name="Position3" localSheetId="2">'HH Member 1'!$B$149</definedName>
    <definedName name="Position3" localSheetId="3">'HH Member 2'!$B$149</definedName>
    <definedName name="Position3" localSheetId="4">'HH Member 3'!$B$149</definedName>
    <definedName name="Position3" localSheetId="5">'HH Member 4'!$B$149</definedName>
    <definedName name="Position3" localSheetId="6">'HH Member 5'!$B$149</definedName>
    <definedName name="Position3" localSheetId="7">'HH Member 6'!$B$149</definedName>
    <definedName name="Position3" localSheetId="8">'HH Member 7'!$B$149</definedName>
    <definedName name="Position3" localSheetId="9">'HH Member 8'!$B$149</definedName>
    <definedName name="Position3">#REF!</definedName>
    <definedName name="Position4" localSheetId="2">'HH Member 1'!$B$207</definedName>
    <definedName name="Position4" localSheetId="3">'HH Member 2'!$B$208</definedName>
    <definedName name="Position4" localSheetId="4">'HH Member 3'!$B$207</definedName>
    <definedName name="Position4" localSheetId="5">'HH Member 4'!$B$207</definedName>
    <definedName name="Position4" localSheetId="6">'HH Member 5'!$B$207</definedName>
    <definedName name="Position4" localSheetId="7">'HH Member 6'!$B$207</definedName>
    <definedName name="Position4" localSheetId="8">'HH Member 7'!$B$207</definedName>
    <definedName name="Position4" localSheetId="9">'HH Member 8'!$B$207</definedName>
    <definedName name="Position4">#REF!</definedName>
    <definedName name="_xlnm.Print_Area" localSheetId="1">'Household Summary'!$A$1:$H$41</definedName>
    <definedName name="_xlnm.Print_Area" localSheetId="0">Instructions!$B:$B</definedName>
    <definedName name="Relationships">'Household Summary'!$K$22:$K$28</definedName>
    <definedName name="SeasonalIncome" localSheetId="2">'HH Member 1'!$B$264</definedName>
    <definedName name="SeasonalIncome" localSheetId="3">'HH Member 2'!$B$265</definedName>
    <definedName name="SeasonalIncome" localSheetId="4">'HH Member 3'!$B$264</definedName>
    <definedName name="SeasonalIncome" localSheetId="5">'HH Member 4'!$B$264</definedName>
    <definedName name="SeasonalIncome" localSheetId="6">'HH Member 5'!$B$264</definedName>
    <definedName name="SeasonalIncome" localSheetId="7">'HH Member 6'!$B$264</definedName>
    <definedName name="SeasonalIncome" localSheetId="8">'HH Member 7'!$B$264</definedName>
    <definedName name="SeasonalIncome" localSheetId="9">'HH Member 8'!$B$264</definedName>
    <definedName name="SeasonalIncome">#REF!</definedName>
    <definedName name="SelfEmploymentIncome" localSheetId="2">'HH Member 1'!$B$277</definedName>
    <definedName name="SelfEmploymentIncome" localSheetId="3">'HH Member 2'!$B$278</definedName>
    <definedName name="SelfEmploymentIncome" localSheetId="4">'HH Member 3'!$B$277</definedName>
    <definedName name="SelfEmploymentIncome" localSheetId="5">'HH Member 4'!$B$277</definedName>
    <definedName name="SelfEmploymentIncome" localSheetId="6">'HH Member 5'!$B$277</definedName>
    <definedName name="SelfEmploymentIncome" localSheetId="7">'HH Member 6'!$B$277</definedName>
    <definedName name="SelfEmploymentIncome" localSheetId="8">'HH Member 7'!$B$277</definedName>
    <definedName name="SelfEmploymentIncome" localSheetId="9">'HH Member 8'!$B$277</definedName>
    <definedName name="SelfEmploymentIncome">#REF!</definedName>
    <definedName name="YesNo">Reference!$N$1:$N$2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6" i="78" l="1"/>
  <c r="C66" i="78"/>
  <c r="B11" i="84" l="1"/>
  <c r="B11" i="83"/>
  <c r="B11" i="82"/>
  <c r="B11" i="81"/>
  <c r="B11" i="80"/>
  <c r="B11" i="79"/>
  <c r="B11" i="71"/>
  <c r="B10" i="84"/>
  <c r="B10" i="83"/>
  <c r="B10" i="82"/>
  <c r="B10" i="81"/>
  <c r="B10" i="80"/>
  <c r="B10" i="79"/>
  <c r="B10" i="71"/>
  <c r="B9" i="84"/>
  <c r="B9" i="83"/>
  <c r="B9" i="82"/>
  <c r="B9" i="81"/>
  <c r="B9" i="80"/>
  <c r="B9" i="79"/>
  <c r="B9" i="71"/>
  <c r="B11" i="78"/>
  <c r="B10" i="78"/>
  <c r="B9" i="78"/>
  <c r="C234" i="84" l="1"/>
  <c r="C175" i="84"/>
  <c r="C116" i="84"/>
  <c r="C57" i="84"/>
  <c r="C234" i="83"/>
  <c r="C175" i="83"/>
  <c r="C116" i="83"/>
  <c r="C57" i="83"/>
  <c r="C234" i="82"/>
  <c r="C175" i="82"/>
  <c r="C116" i="82"/>
  <c r="C57" i="82"/>
  <c r="C234" i="81"/>
  <c r="C175" i="81"/>
  <c r="C116" i="81"/>
  <c r="C57" i="81"/>
  <c r="C234" i="80"/>
  <c r="C175" i="80"/>
  <c r="C116" i="80"/>
  <c r="C57" i="80"/>
  <c r="C234" i="79"/>
  <c r="C116" i="79"/>
  <c r="C175" i="79"/>
  <c r="C57" i="79"/>
  <c r="F43" i="78"/>
  <c r="H255" i="84" l="1"/>
  <c r="G255" i="84"/>
  <c r="G254" i="84"/>
  <c r="G253" i="84"/>
  <c r="G243" i="84"/>
  <c r="F243" i="84"/>
  <c r="E243" i="84"/>
  <c r="D243" i="84"/>
  <c r="C243" i="84"/>
  <c r="G238" i="84"/>
  <c r="F238" i="84"/>
  <c r="C235" i="84"/>
  <c r="G234" i="84"/>
  <c r="H231" i="84"/>
  <c r="H232" i="84" s="1"/>
  <c r="B230" i="84"/>
  <c r="C228" i="84"/>
  <c r="C227" i="84"/>
  <c r="H226" i="84"/>
  <c r="G226" i="84"/>
  <c r="G225" i="84"/>
  <c r="F225" i="84"/>
  <c r="G223" i="84"/>
  <c r="F223" i="84"/>
  <c r="G222" i="84"/>
  <c r="F222" i="84" s="1"/>
  <c r="F221" i="84"/>
  <c r="F220" i="84"/>
  <c r="B219" i="84"/>
  <c r="H213" i="84"/>
  <c r="G212" i="84"/>
  <c r="H212" i="84" s="1"/>
  <c r="F212" i="84"/>
  <c r="E212" i="84" s="1"/>
  <c r="E210" i="84"/>
  <c r="H208" i="84"/>
  <c r="E203" i="84"/>
  <c r="D203" i="84"/>
  <c r="C203" i="84"/>
  <c r="B203" i="84"/>
  <c r="E202" i="84"/>
  <c r="D202" i="84"/>
  <c r="C202" i="84"/>
  <c r="B202" i="84"/>
  <c r="B201" i="84" s="1"/>
  <c r="B199" i="84"/>
  <c r="H196" i="84"/>
  <c r="G196" i="84"/>
  <c r="G195" i="84"/>
  <c r="G194" i="84"/>
  <c r="G184" i="84"/>
  <c r="F184" i="84"/>
  <c r="B198" i="84" s="1"/>
  <c r="E184" i="84"/>
  <c r="D184" i="84"/>
  <c r="C184" i="84"/>
  <c r="G179" i="84"/>
  <c r="F179" i="84"/>
  <c r="G175" i="84"/>
  <c r="H173" i="84"/>
  <c r="H172" i="84"/>
  <c r="B171" i="84"/>
  <c r="C169" i="84"/>
  <c r="C168" i="84"/>
  <c r="H167" i="84"/>
  <c r="G167" i="84"/>
  <c r="G166" i="84"/>
  <c r="F166" i="84"/>
  <c r="G164" i="84"/>
  <c r="F164" i="84"/>
  <c r="G163" i="84"/>
  <c r="F163" i="84" s="1"/>
  <c r="F162" i="84"/>
  <c r="F161" i="84"/>
  <c r="B160" i="84"/>
  <c r="H154" i="84"/>
  <c r="G153" i="84"/>
  <c r="H153" i="84" s="1"/>
  <c r="F153" i="84"/>
  <c r="E153" i="84" s="1"/>
  <c r="E151" i="84"/>
  <c r="H149" i="84"/>
  <c r="E144" i="84"/>
  <c r="D144" i="84"/>
  <c r="C144" i="84"/>
  <c r="B144" i="84"/>
  <c r="E143" i="84"/>
  <c r="D143" i="84"/>
  <c r="C143" i="84"/>
  <c r="B143" i="84"/>
  <c r="B142" i="84" s="1"/>
  <c r="B140" i="84"/>
  <c r="H137" i="84"/>
  <c r="G137" i="84"/>
  <c r="G136" i="84"/>
  <c r="G135" i="84"/>
  <c r="G125" i="84"/>
  <c r="F125" i="84"/>
  <c r="B139" i="84" s="1"/>
  <c r="E125" i="84"/>
  <c r="D125" i="84"/>
  <c r="C125" i="84"/>
  <c r="G120" i="84"/>
  <c r="F120" i="84"/>
  <c r="G116" i="84"/>
  <c r="H113" i="84"/>
  <c r="H114" i="84" s="1"/>
  <c r="B112" i="84"/>
  <c r="C110" i="84"/>
  <c r="C109" i="84"/>
  <c r="H108" i="84"/>
  <c r="G108" i="84"/>
  <c r="G107" i="84"/>
  <c r="F107" i="84"/>
  <c r="G105" i="84"/>
  <c r="F105" i="84"/>
  <c r="G104" i="84"/>
  <c r="F104" i="84" s="1"/>
  <c r="F103" i="84"/>
  <c r="F102" i="84"/>
  <c r="B101" i="84"/>
  <c r="H95" i="84"/>
  <c r="F94" i="84"/>
  <c r="E94" i="84" s="1"/>
  <c r="E92" i="84"/>
  <c r="H90" i="84"/>
  <c r="E85" i="84"/>
  <c r="D85" i="84"/>
  <c r="C85" i="84"/>
  <c r="B85" i="84"/>
  <c r="E84" i="84"/>
  <c r="D84" i="84"/>
  <c r="C84" i="84"/>
  <c r="B84" i="84"/>
  <c r="B83" i="84" s="1"/>
  <c r="B81" i="84"/>
  <c r="B80" i="84"/>
  <c r="H78" i="84"/>
  <c r="G78" i="84"/>
  <c r="G77" i="84"/>
  <c r="G76" i="84"/>
  <c r="G66" i="84"/>
  <c r="F66" i="84"/>
  <c r="E66" i="84"/>
  <c r="D66" i="84"/>
  <c r="C66" i="84"/>
  <c r="G61" i="84"/>
  <c r="F61" i="84"/>
  <c r="G57" i="84"/>
  <c r="H55" i="84"/>
  <c r="H54" i="84"/>
  <c r="B53" i="84"/>
  <c r="C51" i="84"/>
  <c r="C50" i="84"/>
  <c r="H49" i="84"/>
  <c r="G49" i="84"/>
  <c r="G48" i="84"/>
  <c r="F48" i="84"/>
  <c r="G46" i="84"/>
  <c r="F46" i="84"/>
  <c r="G45" i="84"/>
  <c r="F45" i="84"/>
  <c r="F44" i="84"/>
  <c r="F43" i="84"/>
  <c r="B42" i="84"/>
  <c r="H36" i="84"/>
  <c r="F35" i="84"/>
  <c r="G35" i="84" s="1"/>
  <c r="H35" i="84" s="1"/>
  <c r="E35" i="84"/>
  <c r="E33" i="84"/>
  <c r="H31" i="84"/>
  <c r="H255" i="83"/>
  <c r="G255" i="83"/>
  <c r="C235" i="83" s="1"/>
  <c r="G254" i="83"/>
  <c r="G253" i="83"/>
  <c r="G243" i="83"/>
  <c r="F243" i="83"/>
  <c r="E243" i="83"/>
  <c r="D243" i="83"/>
  <c r="C243" i="83"/>
  <c r="G238" i="83"/>
  <c r="F238" i="83"/>
  <c r="G234" i="83"/>
  <c r="H231" i="83"/>
  <c r="H232" i="83" s="1"/>
  <c r="B230" i="83"/>
  <c r="C228" i="83"/>
  <c r="C227" i="83"/>
  <c r="H226" i="83"/>
  <c r="G226" i="83"/>
  <c r="G225" i="83"/>
  <c r="F225" i="83"/>
  <c r="G223" i="83"/>
  <c r="F223" i="83"/>
  <c r="G222" i="83"/>
  <c r="F222" i="83" s="1"/>
  <c r="F221" i="83"/>
  <c r="F220" i="83"/>
  <c r="B219" i="83"/>
  <c r="H213" i="83"/>
  <c r="F212" i="83"/>
  <c r="E212" i="83" s="1"/>
  <c r="E210" i="83"/>
  <c r="H208" i="83"/>
  <c r="E203" i="83"/>
  <c r="D203" i="83"/>
  <c r="C203" i="83"/>
  <c r="B203" i="83"/>
  <c r="E202" i="83"/>
  <c r="D202" i="83"/>
  <c r="C202" i="83"/>
  <c r="B202" i="83"/>
  <c r="B201" i="83" s="1"/>
  <c r="B199" i="83"/>
  <c r="H196" i="83"/>
  <c r="G196" i="83"/>
  <c r="G195" i="83"/>
  <c r="G194" i="83"/>
  <c r="G184" i="83"/>
  <c r="F184" i="83"/>
  <c r="B198" i="83" s="1"/>
  <c r="E184" i="83"/>
  <c r="D184" i="83"/>
  <c r="C184" i="83"/>
  <c r="G179" i="83"/>
  <c r="F179" i="83"/>
  <c r="G175" i="83"/>
  <c r="H172" i="83"/>
  <c r="H173" i="83" s="1"/>
  <c r="B171" i="83"/>
  <c r="C169" i="83"/>
  <c r="C168" i="83"/>
  <c r="H167" i="83"/>
  <c r="G167" i="83"/>
  <c r="G166" i="83"/>
  <c r="F166" i="83"/>
  <c r="G164" i="83"/>
  <c r="F164" i="83"/>
  <c r="G163" i="83"/>
  <c r="F163" i="83" s="1"/>
  <c r="F162" i="83"/>
  <c r="F161" i="83"/>
  <c r="B160" i="83"/>
  <c r="H154" i="83"/>
  <c r="F153" i="83"/>
  <c r="E153" i="83" s="1"/>
  <c r="E151" i="83"/>
  <c r="H149" i="83"/>
  <c r="E144" i="83"/>
  <c r="D144" i="83"/>
  <c r="C144" i="83"/>
  <c r="B144" i="83"/>
  <c r="E143" i="83"/>
  <c r="D143" i="83"/>
  <c r="C143" i="83"/>
  <c r="B143" i="83"/>
  <c r="B142" i="83" s="1"/>
  <c r="B140" i="83"/>
  <c r="H137" i="83"/>
  <c r="G137" i="83"/>
  <c r="C117" i="83" s="1"/>
  <c r="G136" i="83"/>
  <c r="G135" i="83"/>
  <c r="G125" i="83"/>
  <c r="F125" i="83"/>
  <c r="B139" i="83" s="1"/>
  <c r="E125" i="83"/>
  <c r="D125" i="83"/>
  <c r="C125" i="83"/>
  <c r="G120" i="83"/>
  <c r="F120" i="83"/>
  <c r="G116" i="83"/>
  <c r="H113" i="83"/>
  <c r="H114" i="83" s="1"/>
  <c r="B112" i="83"/>
  <c r="C110" i="83"/>
  <c r="C109" i="83"/>
  <c r="H108" i="83"/>
  <c r="G108" i="83"/>
  <c r="G107" i="83"/>
  <c r="F107" i="83"/>
  <c r="G105" i="83"/>
  <c r="F105" i="83"/>
  <c r="G104" i="83"/>
  <c r="F104" i="83" s="1"/>
  <c r="F103" i="83"/>
  <c r="F102" i="83"/>
  <c r="B101" i="83"/>
  <c r="H95" i="83"/>
  <c r="F94" i="83"/>
  <c r="E94" i="83" s="1"/>
  <c r="E92" i="83"/>
  <c r="H90" i="83"/>
  <c r="E85" i="83"/>
  <c r="D85" i="83"/>
  <c r="C85" i="83"/>
  <c r="B85" i="83"/>
  <c r="E84" i="83"/>
  <c r="D84" i="83"/>
  <c r="C84" i="83"/>
  <c r="B84" i="83"/>
  <c r="B83" i="83" s="1"/>
  <c r="B81" i="83"/>
  <c r="B80" i="83"/>
  <c r="H78" i="83"/>
  <c r="C58" i="83" s="1"/>
  <c r="G78" i="83"/>
  <c r="G77" i="83"/>
  <c r="G76" i="83"/>
  <c r="G66" i="83"/>
  <c r="F66" i="83"/>
  <c r="E66" i="83"/>
  <c r="D66" i="83"/>
  <c r="C66" i="83"/>
  <c r="G61" i="83"/>
  <c r="F61" i="83"/>
  <c r="G57" i="83"/>
  <c r="H55" i="83"/>
  <c r="H54" i="83"/>
  <c r="B53" i="83"/>
  <c r="C51" i="83"/>
  <c r="C50" i="83"/>
  <c r="H49" i="83"/>
  <c r="G49" i="83"/>
  <c r="G48" i="83"/>
  <c r="F48" i="83"/>
  <c r="G46" i="83"/>
  <c r="F46" i="83"/>
  <c r="G45" i="83"/>
  <c r="F45" i="83" s="1"/>
  <c r="F44" i="83"/>
  <c r="F43" i="83"/>
  <c r="B42" i="83"/>
  <c r="H36" i="83"/>
  <c r="F35" i="83"/>
  <c r="E35" i="83" s="1"/>
  <c r="E33" i="83"/>
  <c r="H31" i="83"/>
  <c r="H255" i="82"/>
  <c r="G255" i="82"/>
  <c r="C235" i="82" s="1"/>
  <c r="G254" i="82"/>
  <c r="G253" i="82"/>
  <c r="G243" i="82"/>
  <c r="F243" i="82"/>
  <c r="E243" i="82"/>
  <c r="D243" i="82"/>
  <c r="C243" i="82"/>
  <c r="G238" i="82"/>
  <c r="F238" i="82"/>
  <c r="G234" i="82"/>
  <c r="H231" i="82"/>
  <c r="H232" i="82" s="1"/>
  <c r="B230" i="82"/>
  <c r="C228" i="82"/>
  <c r="C227" i="82"/>
  <c r="H226" i="82"/>
  <c r="G226" i="82"/>
  <c r="G225" i="82"/>
  <c r="F225" i="82"/>
  <c r="G223" i="82"/>
  <c r="F223" i="82"/>
  <c r="G222" i="82"/>
  <c r="F222" i="82" s="1"/>
  <c r="F221" i="82"/>
  <c r="F220" i="82"/>
  <c r="B219" i="82"/>
  <c r="H213" i="82"/>
  <c r="F212" i="82"/>
  <c r="E212" i="82" s="1"/>
  <c r="E210" i="82"/>
  <c r="H208" i="82"/>
  <c r="E203" i="82"/>
  <c r="D203" i="82"/>
  <c r="C203" i="82"/>
  <c r="B203" i="82"/>
  <c r="E202" i="82"/>
  <c r="D202" i="82"/>
  <c r="C202" i="82"/>
  <c r="B202" i="82"/>
  <c r="B201" i="82" s="1"/>
  <c r="B199" i="82"/>
  <c r="H196" i="82"/>
  <c r="G196" i="82"/>
  <c r="G195" i="82"/>
  <c r="G194" i="82"/>
  <c r="G184" i="82"/>
  <c r="F184" i="82"/>
  <c r="B198" i="82" s="1"/>
  <c r="E184" i="82"/>
  <c r="D184" i="82"/>
  <c r="C184" i="82"/>
  <c r="G179" i="82"/>
  <c r="F179" i="82"/>
  <c r="G175" i="82"/>
  <c r="H172" i="82"/>
  <c r="H173" i="82" s="1"/>
  <c r="B171" i="82"/>
  <c r="C169" i="82"/>
  <c r="C168" i="82"/>
  <c r="H167" i="82"/>
  <c r="G167" i="82"/>
  <c r="G166" i="82"/>
  <c r="F166" i="82"/>
  <c r="G164" i="82"/>
  <c r="F164" i="82"/>
  <c r="G163" i="82"/>
  <c r="F163" i="82" s="1"/>
  <c r="F162" i="82"/>
  <c r="F161" i="82"/>
  <c r="B160" i="82"/>
  <c r="H154" i="82"/>
  <c r="F153" i="82"/>
  <c r="E153" i="82" s="1"/>
  <c r="E151" i="82"/>
  <c r="H149" i="82"/>
  <c r="E144" i="82"/>
  <c r="D144" i="82"/>
  <c r="C144" i="82"/>
  <c r="B144" i="82"/>
  <c r="E143" i="82"/>
  <c r="D143" i="82"/>
  <c r="C143" i="82"/>
  <c r="B143" i="82"/>
  <c r="B142" i="82" s="1"/>
  <c r="B140" i="82"/>
  <c r="H137" i="82"/>
  <c r="G137" i="82"/>
  <c r="G136" i="82"/>
  <c r="G135" i="82"/>
  <c r="G125" i="82"/>
  <c r="F125" i="82"/>
  <c r="B139" i="82" s="1"/>
  <c r="E125" i="82"/>
  <c r="D125" i="82"/>
  <c r="C125" i="82"/>
  <c r="G120" i="82"/>
  <c r="F120" i="82"/>
  <c r="G116" i="82"/>
  <c r="H113" i="82"/>
  <c r="H114" i="82" s="1"/>
  <c r="B112" i="82"/>
  <c r="C110" i="82"/>
  <c r="C109" i="82"/>
  <c r="H108" i="82"/>
  <c r="G108" i="82"/>
  <c r="G107" i="82"/>
  <c r="F107" i="82"/>
  <c r="G105" i="82"/>
  <c r="F105" i="82"/>
  <c r="G104" i="82"/>
  <c r="F104" i="82" s="1"/>
  <c r="F103" i="82"/>
  <c r="F102" i="82"/>
  <c r="B101" i="82"/>
  <c r="H95" i="82"/>
  <c r="F94" i="82"/>
  <c r="E94" i="82" s="1"/>
  <c r="E92" i="82"/>
  <c r="H90" i="82"/>
  <c r="E85" i="82"/>
  <c r="D85" i="82"/>
  <c r="C85" i="82"/>
  <c r="B85" i="82"/>
  <c r="E84" i="82"/>
  <c r="D84" i="82"/>
  <c r="C84" i="82"/>
  <c r="B84" i="82"/>
  <c r="B83" i="82" s="1"/>
  <c r="B81" i="82"/>
  <c r="B80" i="82"/>
  <c r="H78" i="82"/>
  <c r="G78" i="82"/>
  <c r="G77" i="82"/>
  <c r="G76" i="82"/>
  <c r="G66" i="82"/>
  <c r="F66" i="82"/>
  <c r="E66" i="82"/>
  <c r="D66" i="82"/>
  <c r="C66" i="82"/>
  <c r="G61" i="82"/>
  <c r="F61" i="82"/>
  <c r="G57" i="82"/>
  <c r="H55" i="82"/>
  <c r="H54" i="82"/>
  <c r="B53" i="82"/>
  <c r="C51" i="82"/>
  <c r="C50" i="82"/>
  <c r="H49" i="82"/>
  <c r="G49" i="82"/>
  <c r="G48" i="82"/>
  <c r="F48" i="82"/>
  <c r="G46" i="82"/>
  <c r="F46" i="82"/>
  <c r="G45" i="82"/>
  <c r="F45" i="82"/>
  <c r="F44" i="82"/>
  <c r="F43" i="82"/>
  <c r="B42" i="82"/>
  <c r="H36" i="82"/>
  <c r="G35" i="82"/>
  <c r="H35" i="82" s="1"/>
  <c r="F35" i="82"/>
  <c r="E35" i="82"/>
  <c r="E33" i="82"/>
  <c r="H31" i="82"/>
  <c r="H33" i="82" s="1"/>
  <c r="H255" i="81"/>
  <c r="G255" i="81"/>
  <c r="C235" i="81" s="1"/>
  <c r="G254" i="81"/>
  <c r="G253" i="81"/>
  <c r="G243" i="81"/>
  <c r="F243" i="81"/>
  <c r="E243" i="81"/>
  <c r="D243" i="81"/>
  <c r="C243" i="81"/>
  <c r="G238" i="81"/>
  <c r="F238" i="81"/>
  <c r="G234" i="81"/>
  <c r="H231" i="81"/>
  <c r="H232" i="81" s="1"/>
  <c r="B230" i="81"/>
  <c r="C228" i="81"/>
  <c r="C227" i="81"/>
  <c r="H226" i="81"/>
  <c r="G226" i="81"/>
  <c r="G225" i="81"/>
  <c r="F225" i="81"/>
  <c r="G223" i="81"/>
  <c r="F223" i="81"/>
  <c r="G222" i="81"/>
  <c r="F222" i="81" s="1"/>
  <c r="F221" i="81"/>
  <c r="F220" i="81"/>
  <c r="B219" i="81"/>
  <c r="H213" i="81"/>
  <c r="F212" i="81"/>
  <c r="G212" i="81" s="1"/>
  <c r="E210" i="81"/>
  <c r="H208" i="81"/>
  <c r="E203" i="81"/>
  <c r="D203" i="81"/>
  <c r="C203" i="81"/>
  <c r="B203" i="81"/>
  <c r="E202" i="81"/>
  <c r="D202" i="81"/>
  <c r="C202" i="81"/>
  <c r="B202" i="81"/>
  <c r="B201" i="81" s="1"/>
  <c r="B199" i="81"/>
  <c r="B198" i="81"/>
  <c r="H196" i="81"/>
  <c r="G196" i="81"/>
  <c r="G195" i="81"/>
  <c r="G194" i="81"/>
  <c r="G184" i="81"/>
  <c r="F184" i="81"/>
  <c r="E184" i="81"/>
  <c r="D184" i="81"/>
  <c r="C184" i="81"/>
  <c r="G179" i="81"/>
  <c r="F179" i="81"/>
  <c r="G175" i="81"/>
  <c r="H172" i="81"/>
  <c r="H173" i="81" s="1"/>
  <c r="B171" i="81"/>
  <c r="C169" i="81"/>
  <c r="C168" i="81"/>
  <c r="H167" i="81"/>
  <c r="G167" i="81"/>
  <c r="G166" i="81"/>
  <c r="F166" i="81"/>
  <c r="G164" i="81"/>
  <c r="F164" i="81"/>
  <c r="G163" i="81"/>
  <c r="F163" i="81" s="1"/>
  <c r="F162" i="81"/>
  <c r="F161" i="81"/>
  <c r="B160" i="81"/>
  <c r="H154" i="81"/>
  <c r="F153" i="81"/>
  <c r="G153" i="81" s="1"/>
  <c r="H153" i="81" s="1"/>
  <c r="E151" i="81"/>
  <c r="H149" i="81"/>
  <c r="E144" i="81"/>
  <c r="D144" i="81"/>
  <c r="C144" i="81"/>
  <c r="B144" i="81"/>
  <c r="E143" i="81"/>
  <c r="D143" i="81"/>
  <c r="C143" i="81"/>
  <c r="B143" i="81"/>
  <c r="B142" i="81"/>
  <c r="B140" i="81"/>
  <c r="H137" i="81"/>
  <c r="G137" i="81"/>
  <c r="G136" i="81"/>
  <c r="G135" i="81"/>
  <c r="G125" i="81"/>
  <c r="F125" i="81"/>
  <c r="B139" i="81" s="1"/>
  <c r="E125" i="81"/>
  <c r="D125" i="81"/>
  <c r="C125" i="81"/>
  <c r="G120" i="81"/>
  <c r="F120" i="81"/>
  <c r="G116" i="81"/>
  <c r="H113" i="81"/>
  <c r="H114" i="81" s="1"/>
  <c r="B112" i="81"/>
  <c r="C110" i="81"/>
  <c r="C109" i="81"/>
  <c r="H108" i="81"/>
  <c r="G108" i="81"/>
  <c r="G107" i="81"/>
  <c r="F107" i="81"/>
  <c r="G105" i="81"/>
  <c r="F105" i="81"/>
  <c r="G104" i="81"/>
  <c r="F104" i="81" s="1"/>
  <c r="F103" i="81"/>
  <c r="F102" i="81"/>
  <c r="B101" i="81"/>
  <c r="H95" i="81"/>
  <c r="F94" i="81"/>
  <c r="E94" i="81" s="1"/>
  <c r="E92" i="81"/>
  <c r="H90" i="81"/>
  <c r="E85" i="81"/>
  <c r="D85" i="81"/>
  <c r="C85" i="81"/>
  <c r="B85" i="81"/>
  <c r="E84" i="81"/>
  <c r="D84" i="81"/>
  <c r="C84" i="81"/>
  <c r="B84" i="81"/>
  <c r="B83" i="81"/>
  <c r="B81" i="81"/>
  <c r="H78" i="81"/>
  <c r="G78" i="81"/>
  <c r="G77" i="81"/>
  <c r="G76" i="81"/>
  <c r="G66" i="81"/>
  <c r="F66" i="81"/>
  <c r="B80" i="81" s="1"/>
  <c r="E66" i="81"/>
  <c r="D66" i="81"/>
  <c r="C66" i="81"/>
  <c r="G61" i="81"/>
  <c r="F61" i="81"/>
  <c r="G57" i="81"/>
  <c r="H55" i="81"/>
  <c r="H54" i="81"/>
  <c r="B53" i="81"/>
  <c r="C51" i="81"/>
  <c r="C50" i="81"/>
  <c r="H49" i="81"/>
  <c r="G49" i="81"/>
  <c r="G48" i="81"/>
  <c r="F48" i="81"/>
  <c r="G46" i="81"/>
  <c r="F46" i="81"/>
  <c r="G45" i="81"/>
  <c r="F45" i="81"/>
  <c r="F44" i="81"/>
  <c r="F43" i="81"/>
  <c r="B42" i="81"/>
  <c r="H36" i="81"/>
  <c r="F35" i="81"/>
  <c r="G35" i="81" s="1"/>
  <c r="E35" i="81"/>
  <c r="E33" i="81"/>
  <c r="H31" i="81"/>
  <c r="H255" i="80"/>
  <c r="G255" i="80"/>
  <c r="C235" i="80" s="1"/>
  <c r="G254" i="80"/>
  <c r="G253" i="80"/>
  <c r="G243" i="80"/>
  <c r="F243" i="80"/>
  <c r="E243" i="80"/>
  <c r="D243" i="80"/>
  <c r="C243" i="80"/>
  <c r="G238" i="80"/>
  <c r="F238" i="80"/>
  <c r="G234" i="80"/>
  <c r="H231" i="80"/>
  <c r="H232" i="80" s="1"/>
  <c r="B230" i="80"/>
  <c r="C228" i="80"/>
  <c r="C227" i="80"/>
  <c r="H226" i="80"/>
  <c r="G226" i="80"/>
  <c r="G225" i="80"/>
  <c r="F225" i="80"/>
  <c r="G223" i="80"/>
  <c r="F223" i="80"/>
  <c r="G222" i="80"/>
  <c r="F222" i="80" s="1"/>
  <c r="F221" i="80"/>
  <c r="F220" i="80"/>
  <c r="B219" i="80"/>
  <c r="H213" i="80"/>
  <c r="G212" i="80"/>
  <c r="H212" i="80" s="1"/>
  <c r="F212" i="80"/>
  <c r="E212" i="80" s="1"/>
  <c r="E210" i="80"/>
  <c r="H208" i="80"/>
  <c r="E203" i="80"/>
  <c r="D203" i="80"/>
  <c r="C203" i="80"/>
  <c r="B203" i="80"/>
  <c r="E202" i="80"/>
  <c r="D202" i="80"/>
  <c r="C202" i="80"/>
  <c r="B202" i="80"/>
  <c r="B201" i="80" s="1"/>
  <c r="B199" i="80"/>
  <c r="H196" i="80"/>
  <c r="G196" i="80"/>
  <c r="G195" i="80"/>
  <c r="G194" i="80"/>
  <c r="G184" i="80"/>
  <c r="F184" i="80"/>
  <c r="B198" i="80" s="1"/>
  <c r="E184" i="80"/>
  <c r="D184" i="80"/>
  <c r="C184" i="80"/>
  <c r="G179" i="80"/>
  <c r="F179" i="80"/>
  <c r="G175" i="80"/>
  <c r="H173" i="80"/>
  <c r="H172" i="80"/>
  <c r="B171" i="80"/>
  <c r="C169" i="80"/>
  <c r="C168" i="80"/>
  <c r="H167" i="80"/>
  <c r="G167" i="80"/>
  <c r="G166" i="80"/>
  <c r="F166" i="80"/>
  <c r="G164" i="80"/>
  <c r="F164" i="80"/>
  <c r="G163" i="80"/>
  <c r="F163" i="80" s="1"/>
  <c r="F162" i="80"/>
  <c r="F161" i="80"/>
  <c r="B160" i="80"/>
  <c r="H154" i="80"/>
  <c r="G153" i="80"/>
  <c r="H153" i="80" s="1"/>
  <c r="F153" i="80"/>
  <c r="E153" i="80" s="1"/>
  <c r="E151" i="80"/>
  <c r="H149" i="80"/>
  <c r="E144" i="80"/>
  <c r="D144" i="80"/>
  <c r="C144" i="80"/>
  <c r="B144" i="80"/>
  <c r="E143" i="80"/>
  <c r="D143" i="80"/>
  <c r="C143" i="80"/>
  <c r="B143" i="80"/>
  <c r="B142" i="80"/>
  <c r="B140" i="80"/>
  <c r="H137" i="80"/>
  <c r="G137" i="80"/>
  <c r="G136" i="80"/>
  <c r="G135" i="80"/>
  <c r="G125" i="80"/>
  <c r="F125" i="80"/>
  <c r="B139" i="80" s="1"/>
  <c r="E125" i="80"/>
  <c r="D125" i="80"/>
  <c r="C125" i="80"/>
  <c r="G120" i="80"/>
  <c r="F120" i="80"/>
  <c r="G116" i="80"/>
  <c r="H114" i="80"/>
  <c r="H113" i="80"/>
  <c r="B112" i="80"/>
  <c r="C110" i="80"/>
  <c r="C109" i="80"/>
  <c r="H108" i="80"/>
  <c r="G108" i="80"/>
  <c r="G107" i="80"/>
  <c r="F107" i="80"/>
  <c r="G105" i="80"/>
  <c r="F105" i="80"/>
  <c r="G104" i="80"/>
  <c r="F104" i="80" s="1"/>
  <c r="F103" i="80"/>
  <c r="F102" i="80"/>
  <c r="B101" i="80"/>
  <c r="H95" i="80"/>
  <c r="F94" i="80"/>
  <c r="E94" i="80" s="1"/>
  <c r="E92" i="80"/>
  <c r="H90" i="80"/>
  <c r="E85" i="80"/>
  <c r="D85" i="80"/>
  <c r="C85" i="80"/>
  <c r="B85" i="80"/>
  <c r="E84" i="80"/>
  <c r="D84" i="80"/>
  <c r="C84" i="80"/>
  <c r="B84" i="80"/>
  <c r="B81" i="80"/>
  <c r="H78" i="80"/>
  <c r="G78" i="80"/>
  <c r="G77" i="80"/>
  <c r="G76" i="80"/>
  <c r="G66" i="80"/>
  <c r="F66" i="80"/>
  <c r="B80" i="80" s="1"/>
  <c r="E66" i="80"/>
  <c r="D66" i="80"/>
  <c r="C66" i="80"/>
  <c r="G61" i="80"/>
  <c r="F61" i="80"/>
  <c r="G57" i="80"/>
  <c r="H54" i="80"/>
  <c r="H55" i="80" s="1"/>
  <c r="B53" i="80"/>
  <c r="C51" i="80"/>
  <c r="C50" i="80"/>
  <c r="H49" i="80"/>
  <c r="G49" i="80"/>
  <c r="G48" i="80"/>
  <c r="F48" i="80"/>
  <c r="G46" i="80"/>
  <c r="F46" i="80"/>
  <c r="G45" i="80"/>
  <c r="F45" i="80" s="1"/>
  <c r="F44" i="80"/>
  <c r="F43" i="80"/>
  <c r="B42" i="80"/>
  <c r="H36" i="80"/>
  <c r="F35" i="80"/>
  <c r="G35" i="80" s="1"/>
  <c r="H35" i="80" s="1"/>
  <c r="E33" i="80"/>
  <c r="H31" i="80"/>
  <c r="H255" i="79"/>
  <c r="C235" i="79" s="1"/>
  <c r="G255" i="79"/>
  <c r="G254" i="79"/>
  <c r="G253" i="79"/>
  <c r="G243" i="79"/>
  <c r="F243" i="79"/>
  <c r="E243" i="79"/>
  <c r="D243" i="79"/>
  <c r="C243" i="79"/>
  <c r="G238" i="79"/>
  <c r="F238" i="79"/>
  <c r="G234" i="79"/>
  <c r="H231" i="79"/>
  <c r="H232" i="79" s="1"/>
  <c r="B230" i="79"/>
  <c r="C228" i="79"/>
  <c r="C227" i="79"/>
  <c r="H226" i="79"/>
  <c r="G226" i="79"/>
  <c r="G225" i="79"/>
  <c r="F225" i="79"/>
  <c r="G223" i="79"/>
  <c r="F223" i="79"/>
  <c r="G222" i="79"/>
  <c r="F222" i="79" s="1"/>
  <c r="F221" i="79"/>
  <c r="F220" i="79"/>
  <c r="B219" i="79"/>
  <c r="H213" i="79"/>
  <c r="F212" i="79"/>
  <c r="G212" i="79" s="1"/>
  <c r="E210" i="79"/>
  <c r="H208" i="79"/>
  <c r="E203" i="79"/>
  <c r="D203" i="79"/>
  <c r="C203" i="79"/>
  <c r="B203" i="79"/>
  <c r="E202" i="79"/>
  <c r="D202" i="79"/>
  <c r="C202" i="79"/>
  <c r="B202" i="79"/>
  <c r="B201" i="79" s="1"/>
  <c r="B199" i="79"/>
  <c r="H196" i="79"/>
  <c r="G196" i="79"/>
  <c r="G195" i="79"/>
  <c r="G194" i="79"/>
  <c r="G184" i="79"/>
  <c r="F184" i="79"/>
  <c r="B198" i="79" s="1"/>
  <c r="E184" i="79"/>
  <c r="D184" i="79"/>
  <c r="C184" i="79"/>
  <c r="G179" i="79"/>
  <c r="F179" i="79"/>
  <c r="G175" i="79"/>
  <c r="H172" i="79"/>
  <c r="H173" i="79" s="1"/>
  <c r="B171" i="79"/>
  <c r="C169" i="79"/>
  <c r="C168" i="79"/>
  <c r="H167" i="79"/>
  <c r="G167" i="79"/>
  <c r="G166" i="79"/>
  <c r="F166" i="79"/>
  <c r="G164" i="79"/>
  <c r="F164" i="79"/>
  <c r="G163" i="79"/>
  <c r="F163" i="79" s="1"/>
  <c r="F162" i="79"/>
  <c r="F161" i="79"/>
  <c r="B160" i="79"/>
  <c r="H154" i="79"/>
  <c r="F153" i="79"/>
  <c r="E153" i="79" s="1"/>
  <c r="E151" i="79"/>
  <c r="H149" i="79"/>
  <c r="E144" i="79"/>
  <c r="D144" i="79"/>
  <c r="C144" i="79"/>
  <c r="B144" i="79"/>
  <c r="E143" i="79"/>
  <c r="D143" i="79"/>
  <c r="C143" i="79"/>
  <c r="B143" i="79"/>
  <c r="B142" i="79"/>
  <c r="B140" i="79"/>
  <c r="H137" i="79"/>
  <c r="G137" i="79"/>
  <c r="G136" i="79"/>
  <c r="G135" i="79"/>
  <c r="G125" i="79"/>
  <c r="F125" i="79"/>
  <c r="B139" i="79" s="1"/>
  <c r="E125" i="79"/>
  <c r="D125" i="79"/>
  <c r="C125" i="79"/>
  <c r="G120" i="79"/>
  <c r="F120" i="79"/>
  <c r="G116" i="79"/>
  <c r="H113" i="79"/>
  <c r="H114" i="79" s="1"/>
  <c r="B112" i="79"/>
  <c r="C110" i="79"/>
  <c r="C109" i="79"/>
  <c r="H108" i="79"/>
  <c r="G108" i="79"/>
  <c r="G107" i="79"/>
  <c r="F107" i="79"/>
  <c r="G105" i="79"/>
  <c r="F105" i="79"/>
  <c r="G104" i="79"/>
  <c r="F104" i="79" s="1"/>
  <c r="F103" i="79"/>
  <c r="F102" i="79"/>
  <c r="B101" i="79"/>
  <c r="H95" i="79"/>
  <c r="F94" i="79"/>
  <c r="E94" i="79" s="1"/>
  <c r="E92" i="79"/>
  <c r="H90" i="79"/>
  <c r="E85" i="79"/>
  <c r="D85" i="79"/>
  <c r="C85" i="79"/>
  <c r="B85" i="79"/>
  <c r="E84" i="79"/>
  <c r="D84" i="79"/>
  <c r="C84" i="79"/>
  <c r="B84" i="79"/>
  <c r="B83" i="79"/>
  <c r="B81" i="79"/>
  <c r="H78" i="79"/>
  <c r="G78" i="79"/>
  <c r="G77" i="79"/>
  <c r="G76" i="79"/>
  <c r="G66" i="79"/>
  <c r="F66" i="79"/>
  <c r="B80" i="79" s="1"/>
  <c r="E66" i="79"/>
  <c r="D66" i="79"/>
  <c r="C66" i="79"/>
  <c r="G61" i="79"/>
  <c r="F61" i="79"/>
  <c r="G57" i="79"/>
  <c r="H55" i="79"/>
  <c r="H54" i="79"/>
  <c r="B53" i="79"/>
  <c r="C51" i="79"/>
  <c r="C50" i="79"/>
  <c r="H49" i="79"/>
  <c r="G49" i="79"/>
  <c r="G48" i="79"/>
  <c r="F48" i="79"/>
  <c r="G46" i="79"/>
  <c r="F46" i="79"/>
  <c r="G45" i="79"/>
  <c r="F45" i="79" s="1"/>
  <c r="F44" i="79"/>
  <c r="F43" i="79"/>
  <c r="B42" i="79"/>
  <c r="H36" i="79"/>
  <c r="F35" i="79"/>
  <c r="G35" i="79" s="1"/>
  <c r="E33" i="79"/>
  <c r="H31" i="79"/>
  <c r="H255" i="71"/>
  <c r="G255" i="71"/>
  <c r="G254" i="71"/>
  <c r="G253" i="71"/>
  <c r="G243" i="71"/>
  <c r="F243" i="71"/>
  <c r="E243" i="71"/>
  <c r="D243" i="71"/>
  <c r="C243" i="71"/>
  <c r="G238" i="71"/>
  <c r="H231" i="71"/>
  <c r="H232" i="71" s="1"/>
  <c r="B230" i="71"/>
  <c r="C228" i="71"/>
  <c r="C227" i="71"/>
  <c r="H226" i="71"/>
  <c r="G226" i="71"/>
  <c r="G225" i="71"/>
  <c r="F225" i="71"/>
  <c r="G223" i="71"/>
  <c r="F223" i="71"/>
  <c r="G222" i="71"/>
  <c r="F222" i="71" s="1"/>
  <c r="F221" i="71"/>
  <c r="F220" i="71"/>
  <c r="B219" i="71"/>
  <c r="F212" i="71"/>
  <c r="E212" i="71" s="1"/>
  <c r="E210" i="71"/>
  <c r="H208" i="71"/>
  <c r="C234" i="71" s="1"/>
  <c r="G234" i="71" s="1"/>
  <c r="E203" i="71"/>
  <c r="D203" i="71"/>
  <c r="C203" i="71"/>
  <c r="B203" i="71"/>
  <c r="E202" i="71"/>
  <c r="D202" i="71"/>
  <c r="C202" i="71"/>
  <c r="B202" i="71"/>
  <c r="B201" i="71" s="1"/>
  <c r="B199" i="71"/>
  <c r="H196" i="71"/>
  <c r="G196" i="71"/>
  <c r="G195" i="71"/>
  <c r="G194" i="71"/>
  <c r="G184" i="71"/>
  <c r="F184" i="71"/>
  <c r="B198" i="71" s="1"/>
  <c r="E184" i="71"/>
  <c r="D184" i="71"/>
  <c r="C184" i="71"/>
  <c r="G179" i="71"/>
  <c r="H173" i="71"/>
  <c r="H172" i="71"/>
  <c r="B171" i="71"/>
  <c r="C169" i="71"/>
  <c r="C168" i="71"/>
  <c r="H167" i="71"/>
  <c r="G167" i="71"/>
  <c r="G166" i="71"/>
  <c r="F166" i="71"/>
  <c r="G164" i="71"/>
  <c r="F164" i="71"/>
  <c r="G163" i="71"/>
  <c r="F163" i="71" s="1"/>
  <c r="F162" i="71"/>
  <c r="F161" i="71"/>
  <c r="B160" i="71"/>
  <c r="F153" i="71"/>
  <c r="E153" i="71" s="1"/>
  <c r="E151" i="71"/>
  <c r="H149" i="71"/>
  <c r="C175" i="71" s="1"/>
  <c r="G175" i="71" s="1"/>
  <c r="E144" i="71"/>
  <c r="D144" i="71"/>
  <c r="C144" i="71"/>
  <c r="B144" i="71"/>
  <c r="E143" i="71"/>
  <c r="D143" i="71"/>
  <c r="C143" i="71"/>
  <c r="B143" i="71"/>
  <c r="B142" i="71" s="1"/>
  <c r="B140" i="71"/>
  <c r="H137" i="71"/>
  <c r="G137" i="71"/>
  <c r="G136" i="71"/>
  <c r="G135" i="71"/>
  <c r="G125" i="71"/>
  <c r="F125" i="71"/>
  <c r="B139" i="71" s="1"/>
  <c r="E125" i="71"/>
  <c r="D125" i="71"/>
  <c r="C125" i="71"/>
  <c r="G120" i="71"/>
  <c r="H113" i="71"/>
  <c r="H114" i="71" s="1"/>
  <c r="B112" i="71"/>
  <c r="C110" i="71"/>
  <c r="C109" i="71"/>
  <c r="H108" i="71"/>
  <c r="G108" i="71"/>
  <c r="G107" i="71"/>
  <c r="F107" i="71"/>
  <c r="G105" i="71"/>
  <c r="F105" i="71"/>
  <c r="G104" i="71"/>
  <c r="F104" i="71" s="1"/>
  <c r="F103" i="71"/>
  <c r="F102" i="71"/>
  <c r="B101" i="71"/>
  <c r="F94" i="71"/>
  <c r="E94" i="71" s="1"/>
  <c r="E92" i="71"/>
  <c r="H90" i="71"/>
  <c r="C116" i="71" s="1"/>
  <c r="G116" i="71" s="1"/>
  <c r="E85" i="71"/>
  <c r="D85" i="71"/>
  <c r="C85" i="71"/>
  <c r="B85" i="71"/>
  <c r="E84" i="71"/>
  <c r="D84" i="71"/>
  <c r="C84" i="71"/>
  <c r="B84" i="71"/>
  <c r="B83" i="71" s="1"/>
  <c r="B81" i="71"/>
  <c r="H78" i="71"/>
  <c r="G78" i="71"/>
  <c r="G77" i="71"/>
  <c r="G76" i="71"/>
  <c r="G66" i="71"/>
  <c r="F66" i="71"/>
  <c r="B80" i="71" s="1"/>
  <c r="E66" i="71"/>
  <c r="D66" i="71"/>
  <c r="C66" i="71"/>
  <c r="G61" i="71"/>
  <c r="H54" i="71"/>
  <c r="H55" i="71" s="1"/>
  <c r="B53" i="71"/>
  <c r="C51" i="71"/>
  <c r="C50" i="71"/>
  <c r="H49" i="71"/>
  <c r="G49" i="71"/>
  <c r="G48" i="71"/>
  <c r="F48" i="71"/>
  <c r="G46" i="71"/>
  <c r="F46" i="71"/>
  <c r="G45" i="71"/>
  <c r="F45" i="71" s="1"/>
  <c r="F44" i="71"/>
  <c r="F43" i="71"/>
  <c r="B42" i="71"/>
  <c r="F35" i="71"/>
  <c r="E35" i="71" s="1"/>
  <c r="E33" i="71"/>
  <c r="H31" i="71"/>
  <c r="C57" i="71" s="1"/>
  <c r="G57" i="71" s="1"/>
  <c r="C235" i="71" l="1"/>
  <c r="E35" i="79"/>
  <c r="G153" i="79"/>
  <c r="H153" i="79" s="1"/>
  <c r="E212" i="79"/>
  <c r="E153" i="81"/>
  <c r="C58" i="82"/>
  <c r="G153" i="82"/>
  <c r="H153" i="82" s="1"/>
  <c r="H33" i="83"/>
  <c r="G33" i="83" s="1"/>
  <c r="G35" i="83"/>
  <c r="H35" i="83" s="1"/>
  <c r="G153" i="83"/>
  <c r="H153" i="83" s="1"/>
  <c r="C58" i="84"/>
  <c r="H210" i="84"/>
  <c r="G210" i="84" s="1"/>
  <c r="H210" i="80"/>
  <c r="G210" i="80" s="1"/>
  <c r="C58" i="80"/>
  <c r="C117" i="81"/>
  <c r="E212" i="81"/>
  <c r="G212" i="82"/>
  <c r="G212" i="83"/>
  <c r="H33" i="84"/>
  <c r="C176" i="84"/>
  <c r="C117" i="84"/>
  <c r="C176" i="83"/>
  <c r="C176" i="82"/>
  <c r="C117" i="82"/>
  <c r="C176" i="81"/>
  <c r="C58" i="81"/>
  <c r="E35" i="80"/>
  <c r="B83" i="80"/>
  <c r="H33" i="80"/>
  <c r="G33" i="80" s="1"/>
  <c r="C176" i="80"/>
  <c r="C117" i="80"/>
  <c r="C176" i="79"/>
  <c r="C58" i="79"/>
  <c r="C117" i="79"/>
  <c r="C117" i="71"/>
  <c r="H213" i="71"/>
  <c r="F238" i="71"/>
  <c r="H154" i="71"/>
  <c r="F179" i="71"/>
  <c r="H95" i="71"/>
  <c r="F120" i="71"/>
  <c r="F61" i="71"/>
  <c r="H36" i="71"/>
  <c r="C58" i="71"/>
  <c r="G35" i="71"/>
  <c r="H35" i="71" s="1"/>
  <c r="G94" i="71"/>
  <c r="H94" i="71" s="1"/>
  <c r="C176" i="71"/>
  <c r="G212" i="71"/>
  <c r="H212" i="71" s="1"/>
  <c r="G94" i="84"/>
  <c r="H151" i="84"/>
  <c r="G151" i="84" s="1"/>
  <c r="G33" i="84"/>
  <c r="G94" i="83"/>
  <c r="H151" i="83"/>
  <c r="G151" i="83" s="1"/>
  <c r="G94" i="82"/>
  <c r="H151" i="82"/>
  <c r="G151" i="82" s="1"/>
  <c r="G33" i="82"/>
  <c r="H35" i="81"/>
  <c r="H33" i="81"/>
  <c r="G33" i="81"/>
  <c r="H212" i="81"/>
  <c r="H210" i="81"/>
  <c r="G210" i="81" s="1"/>
  <c r="H151" i="81"/>
  <c r="G151" i="81" s="1"/>
  <c r="G94" i="81"/>
  <c r="G94" i="80"/>
  <c r="H151" i="80"/>
  <c r="G151" i="80" s="1"/>
  <c r="H35" i="79"/>
  <c r="H33" i="79"/>
  <c r="G33" i="79" s="1"/>
  <c r="H212" i="79"/>
  <c r="H210" i="79"/>
  <c r="G210" i="79" s="1"/>
  <c r="H151" i="79"/>
  <c r="G151" i="79" s="1"/>
  <c r="G94" i="79"/>
  <c r="G153" i="71"/>
  <c r="H212" i="83" l="1"/>
  <c r="H210" i="83"/>
  <c r="G210" i="83" s="1"/>
  <c r="H212" i="82"/>
  <c r="H210" i="82"/>
  <c r="G210" i="82" s="1"/>
  <c r="H33" i="71"/>
  <c r="G33" i="71" s="1"/>
  <c r="H92" i="71"/>
  <c r="G92" i="71" s="1"/>
  <c r="H210" i="71"/>
  <c r="G210" i="71" s="1"/>
  <c r="H94" i="84"/>
  <c r="H92" i="84"/>
  <c r="G92" i="84" s="1"/>
  <c r="H94" i="83"/>
  <c r="H92" i="83"/>
  <c r="G92" i="83" s="1"/>
  <c r="H94" i="82"/>
  <c r="H92" i="82"/>
  <c r="G92" i="82" s="1"/>
  <c r="H94" i="81"/>
  <c r="H92" i="81"/>
  <c r="G92" i="81" s="1"/>
  <c r="H94" i="80"/>
  <c r="H92" i="80"/>
  <c r="G92" i="80" s="1"/>
  <c r="H94" i="79"/>
  <c r="H92" i="79"/>
  <c r="G92" i="79" s="1"/>
  <c r="H153" i="71"/>
  <c r="H151" i="71"/>
  <c r="G151" i="71" s="1"/>
  <c r="G283" i="84"/>
  <c r="F283" i="84"/>
  <c r="E283" i="84"/>
  <c r="H279" i="84"/>
  <c r="H284" i="84" s="1"/>
  <c r="F14" i="84" s="1"/>
  <c r="H274" i="84"/>
  <c r="F273" i="84"/>
  <c r="G273" i="84" s="1"/>
  <c r="G272" i="84"/>
  <c r="F272" i="84"/>
  <c r="F271" i="84"/>
  <c r="B268" i="84"/>
  <c r="D267" i="84"/>
  <c r="C267" i="84"/>
  <c r="E262" i="84"/>
  <c r="D262" i="84"/>
  <c r="C262" i="84"/>
  <c r="E261" i="84"/>
  <c r="D261" i="84"/>
  <c r="C261" i="84"/>
  <c r="B261" i="84"/>
  <c r="B260" i="84" s="1"/>
  <c r="B258" i="84"/>
  <c r="B257" i="84"/>
  <c r="F11" i="84"/>
  <c r="G283" i="83"/>
  <c r="F283" i="83"/>
  <c r="E283" i="83"/>
  <c r="H279" i="83"/>
  <c r="H284" i="83" s="1"/>
  <c r="F14" i="83" s="1"/>
  <c r="H274" i="83"/>
  <c r="F273" i="83"/>
  <c r="G273" i="83" s="1"/>
  <c r="F272" i="83"/>
  <c r="G272" i="83" s="1"/>
  <c r="F271" i="83"/>
  <c r="B268" i="83"/>
  <c r="D267" i="83"/>
  <c r="C267" i="83"/>
  <c r="E262" i="83"/>
  <c r="D262" i="83"/>
  <c r="C262" i="83"/>
  <c r="E261" i="83"/>
  <c r="D261" i="83"/>
  <c r="C261" i="83"/>
  <c r="B261" i="83"/>
  <c r="B260" i="83" s="1"/>
  <c r="B258" i="83"/>
  <c r="B257" i="83"/>
  <c r="G283" i="82"/>
  <c r="F283" i="82"/>
  <c r="E283" i="82"/>
  <c r="H279" i="82"/>
  <c r="H284" i="82" s="1"/>
  <c r="F14" i="82" s="1"/>
  <c r="H274" i="82"/>
  <c r="F273" i="82"/>
  <c r="G273" i="82" s="1"/>
  <c r="F272" i="82"/>
  <c r="G272" i="82" s="1"/>
  <c r="F271" i="82"/>
  <c r="B268" i="82"/>
  <c r="D267" i="82"/>
  <c r="C267" i="82"/>
  <c r="E262" i="82"/>
  <c r="D262" i="82"/>
  <c r="C262" i="82"/>
  <c r="E261" i="82"/>
  <c r="D261" i="82"/>
  <c r="C261" i="82"/>
  <c r="B261" i="82"/>
  <c r="B260" i="82" s="1"/>
  <c r="B258" i="82"/>
  <c r="B257" i="82"/>
  <c r="G283" i="81"/>
  <c r="F283" i="81"/>
  <c r="E283" i="81"/>
  <c r="H279" i="81"/>
  <c r="H284" i="81" s="1"/>
  <c r="F14" i="81" s="1"/>
  <c r="H274" i="81"/>
  <c r="F273" i="81"/>
  <c r="G273" i="81" s="1"/>
  <c r="F272" i="81"/>
  <c r="G272" i="81" s="1"/>
  <c r="F271" i="81"/>
  <c r="B268" i="81"/>
  <c r="D267" i="81"/>
  <c r="C267" i="81"/>
  <c r="E262" i="81"/>
  <c r="D262" i="81"/>
  <c r="C262" i="81"/>
  <c r="E261" i="81"/>
  <c r="D261" i="81"/>
  <c r="C261" i="81"/>
  <c r="B261" i="81"/>
  <c r="B260" i="81" s="1"/>
  <c r="B258" i="81"/>
  <c r="B257" i="81"/>
  <c r="G283" i="80"/>
  <c r="F283" i="80"/>
  <c r="E283" i="80"/>
  <c r="H279" i="80"/>
  <c r="H284" i="80" s="1"/>
  <c r="F14" i="80" s="1"/>
  <c r="H274" i="80"/>
  <c r="F273" i="80"/>
  <c r="G273" i="80" s="1"/>
  <c r="F272" i="80"/>
  <c r="F271" i="80"/>
  <c r="G271" i="80" s="1"/>
  <c r="B268" i="80"/>
  <c r="D267" i="80"/>
  <c r="C267" i="80"/>
  <c r="E262" i="80"/>
  <c r="D262" i="80"/>
  <c r="C262" i="80"/>
  <c r="E261" i="80"/>
  <c r="D261" i="80"/>
  <c r="C261" i="80"/>
  <c r="B261" i="80"/>
  <c r="B260" i="80" s="1"/>
  <c r="B258" i="80"/>
  <c r="B257" i="80"/>
  <c r="F10" i="84"/>
  <c r="F8" i="84"/>
  <c r="F11" i="83"/>
  <c r="F10" i="83"/>
  <c r="F9" i="83"/>
  <c r="F8" i="83"/>
  <c r="F11" i="82"/>
  <c r="F10" i="82"/>
  <c r="F9" i="82"/>
  <c r="F8" i="82"/>
  <c r="F11" i="81"/>
  <c r="F10" i="81"/>
  <c r="F9" i="81"/>
  <c r="F8" i="81"/>
  <c r="F11" i="80"/>
  <c r="F10" i="80"/>
  <c r="F9" i="80"/>
  <c r="F8" i="80"/>
  <c r="F274" i="84" l="1"/>
  <c r="F274" i="80"/>
  <c r="G271" i="84"/>
  <c r="G274" i="84" s="1"/>
  <c r="F13" i="84" s="1"/>
  <c r="F274" i="83"/>
  <c r="H283" i="81"/>
  <c r="H283" i="84"/>
  <c r="H283" i="83"/>
  <c r="F274" i="82"/>
  <c r="H283" i="82"/>
  <c r="F274" i="81"/>
  <c r="G272" i="80"/>
  <c r="G274" i="80" s="1"/>
  <c r="F13" i="80" s="1"/>
  <c r="H283" i="80"/>
  <c r="G271" i="83"/>
  <c r="G274" i="83" s="1"/>
  <c r="F13" i="83" s="1"/>
  <c r="G271" i="82"/>
  <c r="G274" i="82" s="1"/>
  <c r="F13" i="82" s="1"/>
  <c r="G271" i="81"/>
  <c r="G274" i="81" s="1"/>
  <c r="F13" i="81" s="1"/>
  <c r="G283" i="79"/>
  <c r="F283" i="79"/>
  <c r="E283" i="79"/>
  <c r="H279" i="79"/>
  <c r="H284" i="79" s="1"/>
  <c r="F14" i="79" s="1"/>
  <c r="H274" i="79"/>
  <c r="F273" i="79"/>
  <c r="G273" i="79" s="1"/>
  <c r="F272" i="79"/>
  <c r="G272" i="79" s="1"/>
  <c r="F271" i="79"/>
  <c r="B268" i="79"/>
  <c r="D267" i="79"/>
  <c r="C267" i="79"/>
  <c r="E262" i="79"/>
  <c r="D262" i="79"/>
  <c r="C262" i="79"/>
  <c r="E261" i="79"/>
  <c r="D261" i="79"/>
  <c r="C261" i="79"/>
  <c r="B261" i="79"/>
  <c r="B260" i="79" s="1"/>
  <c r="B258" i="79"/>
  <c r="B257" i="79"/>
  <c r="F11" i="79"/>
  <c r="F10" i="79"/>
  <c r="F9" i="79"/>
  <c r="F8" i="79"/>
  <c r="G283" i="78"/>
  <c r="F283" i="78"/>
  <c r="E283" i="78"/>
  <c r="H279" i="78"/>
  <c r="H274" i="78"/>
  <c r="F273" i="78"/>
  <c r="G273" i="78" s="1"/>
  <c r="F272" i="78"/>
  <c r="G272" i="78" s="1"/>
  <c r="F271" i="78"/>
  <c r="B268" i="78"/>
  <c r="D267" i="78"/>
  <c r="C267" i="78"/>
  <c r="E262" i="78"/>
  <c r="D262" i="78"/>
  <c r="C262" i="78"/>
  <c r="E261" i="78"/>
  <c r="D261" i="78"/>
  <c r="C261" i="78"/>
  <c r="B261" i="78"/>
  <c r="B260" i="78" s="1"/>
  <c r="B258" i="78"/>
  <c r="H255" i="78"/>
  <c r="G255" i="78"/>
  <c r="G254" i="78"/>
  <c r="G253" i="78"/>
  <c r="G243" i="78"/>
  <c r="F243" i="78"/>
  <c r="B257" i="78" s="1"/>
  <c r="E243" i="78"/>
  <c r="D243" i="78"/>
  <c r="C243" i="78"/>
  <c r="G238" i="78"/>
  <c r="H231" i="78"/>
  <c r="H232" i="78" s="1"/>
  <c r="B230" i="78"/>
  <c r="C228" i="78"/>
  <c r="C227" i="78"/>
  <c r="H226" i="78"/>
  <c r="G226" i="78"/>
  <c r="G225" i="78"/>
  <c r="F225" i="78"/>
  <c r="G223" i="78"/>
  <c r="F223" i="78"/>
  <c r="G222" i="78"/>
  <c r="F222" i="78" s="1"/>
  <c r="F220" i="78"/>
  <c r="B219" i="78"/>
  <c r="F212" i="78"/>
  <c r="E212" i="78" s="1"/>
  <c r="E210" i="78"/>
  <c r="H208" i="78"/>
  <c r="F274" i="78" l="1"/>
  <c r="F11" i="78"/>
  <c r="F221" i="78"/>
  <c r="C234" i="78"/>
  <c r="G234" i="78" s="1"/>
  <c r="H283" i="78"/>
  <c r="H284" i="78" s="1"/>
  <c r="F14" i="78" s="1"/>
  <c r="H283" i="79"/>
  <c r="F274" i="79"/>
  <c r="G271" i="79"/>
  <c r="G274" i="79" s="1"/>
  <c r="F13" i="79" s="1"/>
  <c r="F238" i="78"/>
  <c r="G212" i="78"/>
  <c r="H212" i="78" s="1"/>
  <c r="H213" i="78"/>
  <c r="C235" i="78"/>
  <c r="G271" i="78"/>
  <c r="G274" i="78" s="1"/>
  <c r="F13" i="78" s="1"/>
  <c r="B8" i="84"/>
  <c r="B8" i="83"/>
  <c r="B8" i="82"/>
  <c r="B8" i="81"/>
  <c r="B8" i="80"/>
  <c r="B8" i="79"/>
  <c r="B8" i="71"/>
  <c r="H210" i="78" l="1"/>
  <c r="G210" i="78" s="1"/>
  <c r="B9" i="36"/>
  <c r="B8" i="36"/>
  <c r="B7" i="36"/>
  <c r="B6" i="36"/>
  <c r="B5" i="36"/>
  <c r="B4" i="36"/>
  <c r="B3" i="36"/>
  <c r="B2" i="36"/>
  <c r="E286" i="84"/>
  <c r="D286" i="84"/>
  <c r="C286" i="84"/>
  <c r="B286" i="84"/>
  <c r="I220" i="84"/>
  <c r="I162" i="84"/>
  <c r="I44" i="84"/>
  <c r="G26" i="84"/>
  <c r="G25" i="84"/>
  <c r="G24" i="84"/>
  <c r="G23" i="84"/>
  <c r="G22" i="84"/>
  <c r="G21" i="84"/>
  <c r="G20" i="84"/>
  <c r="G19" i="84"/>
  <c r="E5" i="84"/>
  <c r="E286" i="83"/>
  <c r="D286" i="83"/>
  <c r="C286" i="83"/>
  <c r="B286" i="83"/>
  <c r="I220" i="83"/>
  <c r="I162" i="83"/>
  <c r="I103" i="83"/>
  <c r="I44" i="83"/>
  <c r="G26" i="83"/>
  <c r="G25" i="83"/>
  <c r="G24" i="83"/>
  <c r="G23" i="83"/>
  <c r="G22" i="83"/>
  <c r="G21" i="83"/>
  <c r="G20" i="83"/>
  <c r="G19" i="83"/>
  <c r="E5" i="83"/>
  <c r="E286" i="82"/>
  <c r="D286" i="82"/>
  <c r="C286" i="82"/>
  <c r="B286" i="82"/>
  <c r="I220" i="82"/>
  <c r="I162" i="82"/>
  <c r="I103" i="82"/>
  <c r="G26" i="82"/>
  <c r="G25" i="82"/>
  <c r="G24" i="82"/>
  <c r="G23" i="82"/>
  <c r="G22" i="82"/>
  <c r="G21" i="82"/>
  <c r="G20" i="82"/>
  <c r="G19" i="82"/>
  <c r="E5" i="82"/>
  <c r="E286" i="81"/>
  <c r="D286" i="81"/>
  <c r="C286" i="81"/>
  <c r="B286" i="81"/>
  <c r="I220" i="81"/>
  <c r="I162" i="81"/>
  <c r="I103" i="81"/>
  <c r="I44" i="81"/>
  <c r="G26" i="81"/>
  <c r="G25" i="81"/>
  <c r="G24" i="81"/>
  <c r="G23" i="81"/>
  <c r="G22" i="81"/>
  <c r="G21" i="81"/>
  <c r="G20" i="81"/>
  <c r="G19" i="81"/>
  <c r="E5" i="81"/>
  <c r="E286" i="80"/>
  <c r="D286" i="80"/>
  <c r="C286" i="80"/>
  <c r="B286" i="80"/>
  <c r="I220" i="80"/>
  <c r="I162" i="80"/>
  <c r="I103" i="80"/>
  <c r="I44" i="80"/>
  <c r="G26" i="80"/>
  <c r="G25" i="80"/>
  <c r="G24" i="80"/>
  <c r="G23" i="80"/>
  <c r="G22" i="80"/>
  <c r="G21" i="80"/>
  <c r="G20" i="80"/>
  <c r="G19" i="80"/>
  <c r="E5" i="80"/>
  <c r="E286" i="79"/>
  <c r="D286" i="79"/>
  <c r="C286" i="79"/>
  <c r="B286" i="79"/>
  <c r="I220" i="79"/>
  <c r="I162" i="79"/>
  <c r="I103" i="79"/>
  <c r="I44" i="79"/>
  <c r="G26" i="79"/>
  <c r="G25" i="79"/>
  <c r="G24" i="79"/>
  <c r="G23" i="79"/>
  <c r="G22" i="79"/>
  <c r="G21" i="79"/>
  <c r="G20" i="79"/>
  <c r="G19" i="79"/>
  <c r="E5" i="79"/>
  <c r="E286" i="78"/>
  <c r="D286" i="78"/>
  <c r="C286" i="78"/>
  <c r="B286" i="78"/>
  <c r="I220" i="78"/>
  <c r="E203" i="78"/>
  <c r="D203" i="78"/>
  <c r="C203" i="78"/>
  <c r="B203" i="78"/>
  <c r="E202" i="78"/>
  <c r="D202" i="78"/>
  <c r="C202" i="78"/>
  <c r="B202" i="78"/>
  <c r="B201" i="78" s="1"/>
  <c r="B199" i="78"/>
  <c r="H196" i="78"/>
  <c r="F10" i="78" s="1"/>
  <c r="G196" i="78"/>
  <c r="G195" i="78"/>
  <c r="G194" i="78"/>
  <c r="G184" i="78"/>
  <c r="F184" i="78"/>
  <c r="B198" i="78" s="1"/>
  <c r="E184" i="78"/>
  <c r="D184" i="78"/>
  <c r="C184" i="78"/>
  <c r="G179" i="78"/>
  <c r="H172" i="78"/>
  <c r="H173" i="78" s="1"/>
  <c r="B171" i="78"/>
  <c r="C169" i="78"/>
  <c r="C168" i="78"/>
  <c r="H167" i="78"/>
  <c r="G167" i="78"/>
  <c r="G166" i="78"/>
  <c r="F166" i="78"/>
  <c r="G164" i="78"/>
  <c r="F164" i="78"/>
  <c r="G163" i="78"/>
  <c r="F163" i="78" s="1"/>
  <c r="F162" i="78"/>
  <c r="I162" i="78" s="1"/>
  <c r="F161" i="78"/>
  <c r="B160" i="78"/>
  <c r="F153" i="78"/>
  <c r="G153" i="78" s="1"/>
  <c r="E151" i="78"/>
  <c r="H149" i="78"/>
  <c r="C175" i="78" s="1"/>
  <c r="G175" i="78" s="1"/>
  <c r="E144" i="78"/>
  <c r="D144" i="78"/>
  <c r="C144" i="78"/>
  <c r="B144" i="78"/>
  <c r="E143" i="78"/>
  <c r="D143" i="78"/>
  <c r="C143" i="78"/>
  <c r="B143" i="78"/>
  <c r="B142" i="78" s="1"/>
  <c r="B140" i="78"/>
  <c r="B139" i="78"/>
  <c r="H137" i="78"/>
  <c r="G137" i="78"/>
  <c r="G136" i="78"/>
  <c r="G135" i="78"/>
  <c r="G125" i="78"/>
  <c r="F125" i="78"/>
  <c r="E125" i="78"/>
  <c r="D125" i="78"/>
  <c r="C125" i="78"/>
  <c r="G120" i="78"/>
  <c r="H113" i="78"/>
  <c r="H114" i="78" s="1"/>
  <c r="B112" i="78"/>
  <c r="C110" i="78"/>
  <c r="C109" i="78"/>
  <c r="H108" i="78"/>
  <c r="G108" i="78"/>
  <c r="G107" i="78"/>
  <c r="F107" i="78"/>
  <c r="G105" i="78"/>
  <c r="F105" i="78"/>
  <c r="G104" i="78"/>
  <c r="F104" i="78" s="1"/>
  <c r="F102" i="78"/>
  <c r="B101" i="78"/>
  <c r="F94" i="78"/>
  <c r="G94" i="78" s="1"/>
  <c r="E92" i="78"/>
  <c r="H90" i="78"/>
  <c r="H95" i="78" s="1"/>
  <c r="E85" i="78"/>
  <c r="D85" i="78"/>
  <c r="C85" i="78"/>
  <c r="B85" i="78"/>
  <c r="E84" i="78"/>
  <c r="D84" i="78"/>
  <c r="C84" i="78"/>
  <c r="B84" i="78"/>
  <c r="B83" i="78" s="1"/>
  <c r="B81" i="78"/>
  <c r="H78" i="78"/>
  <c r="G78" i="78"/>
  <c r="G77" i="78"/>
  <c r="G76" i="78"/>
  <c r="G66" i="78"/>
  <c r="F66" i="78"/>
  <c r="B80" i="78" s="1"/>
  <c r="E66" i="78"/>
  <c r="G61" i="78"/>
  <c r="H54" i="78"/>
  <c r="H55" i="78" s="1"/>
  <c r="B53" i="78"/>
  <c r="C51" i="78"/>
  <c r="C50" i="78"/>
  <c r="H49" i="78"/>
  <c r="G49" i="78"/>
  <c r="G48" i="78"/>
  <c r="F48" i="78"/>
  <c r="G46" i="78"/>
  <c r="F46" i="78"/>
  <c r="G45" i="78"/>
  <c r="F45" i="78" s="1"/>
  <c r="B42" i="78"/>
  <c r="F35" i="78"/>
  <c r="G35" i="78" s="1"/>
  <c r="E33" i="78"/>
  <c r="H31" i="78"/>
  <c r="G26" i="78"/>
  <c r="G25" i="78"/>
  <c r="G24" i="78"/>
  <c r="G23" i="78"/>
  <c r="G22" i="78"/>
  <c r="G21" i="78"/>
  <c r="G20" i="78"/>
  <c r="G19" i="78"/>
  <c r="B8" i="78"/>
  <c r="E5" i="78"/>
  <c r="D206" i="78" s="1"/>
  <c r="D147" i="84" l="1"/>
  <c r="D206" i="84"/>
  <c r="D29" i="84"/>
  <c r="D88" i="84"/>
  <c r="D206" i="83"/>
  <c r="D88" i="83"/>
  <c r="D29" i="83"/>
  <c r="D147" i="83"/>
  <c r="D147" i="82"/>
  <c r="D29" i="82"/>
  <c r="D206" i="82"/>
  <c r="D88" i="82"/>
  <c r="D88" i="81"/>
  <c r="D29" i="81"/>
  <c r="D206" i="81"/>
  <c r="D147" i="81"/>
  <c r="D29" i="80"/>
  <c r="D206" i="80"/>
  <c r="D88" i="80"/>
  <c r="D147" i="80"/>
  <c r="D206" i="79"/>
  <c r="D147" i="79"/>
  <c r="D88" i="79"/>
  <c r="D29" i="79"/>
  <c r="H154" i="78"/>
  <c r="F179" i="78"/>
  <c r="F120" i="78"/>
  <c r="F103" i="78"/>
  <c r="I103" i="78" s="1"/>
  <c r="C116" i="78"/>
  <c r="G116" i="78" s="1"/>
  <c r="F9" i="78"/>
  <c r="F44" i="78"/>
  <c r="I44" i="78" s="1"/>
  <c r="C57" i="78"/>
  <c r="G57" i="78" s="1"/>
  <c r="F61" i="78"/>
  <c r="G27" i="83"/>
  <c r="F12" i="83" s="1"/>
  <c r="I103" i="84"/>
  <c r="F9" i="84"/>
  <c r="G27" i="84"/>
  <c r="F12" i="84" s="1"/>
  <c r="G27" i="82"/>
  <c r="F12" i="82" s="1"/>
  <c r="G27" i="81"/>
  <c r="F12" i="81" s="1"/>
  <c r="F15" i="81" s="1"/>
  <c r="D6" i="36" s="1"/>
  <c r="G27" i="80"/>
  <c r="F12" i="80" s="1"/>
  <c r="G27" i="79"/>
  <c r="F12" i="79" s="1"/>
  <c r="E153" i="78"/>
  <c r="G27" i="78"/>
  <c r="F12" i="78" s="1"/>
  <c r="E94" i="78"/>
  <c r="I44" i="82"/>
  <c r="E35" i="78"/>
  <c r="C9" i="36"/>
  <c r="C8" i="36"/>
  <c r="C7" i="36"/>
  <c r="C6" i="36"/>
  <c r="C5" i="36"/>
  <c r="C4" i="36"/>
  <c r="C2" i="36"/>
  <c r="C58" i="78"/>
  <c r="C176" i="78"/>
  <c r="C117" i="78"/>
  <c r="F8" i="78"/>
  <c r="H35" i="78"/>
  <c r="H33" i="78"/>
  <c r="G33" i="78" s="1"/>
  <c r="H94" i="78"/>
  <c r="H92" i="78"/>
  <c r="G92" i="78" s="1"/>
  <c r="H153" i="78"/>
  <c r="H151" i="78"/>
  <c r="G151" i="78" s="1"/>
  <c r="H36" i="78"/>
  <c r="D29" i="78"/>
  <c r="D88" i="78"/>
  <c r="D147" i="78"/>
  <c r="G25" i="71"/>
  <c r="F15" i="78" l="1"/>
  <c r="D2" i="36" s="1"/>
  <c r="F15" i="84"/>
  <c r="D9" i="36" s="1"/>
  <c r="F15" i="83"/>
  <c r="D8" i="36" s="1"/>
  <c r="F15" i="82"/>
  <c r="D7" i="36" s="1"/>
  <c r="F15" i="80"/>
  <c r="D5" i="36" s="1"/>
  <c r="F15" i="79"/>
  <c r="D4" i="36" s="1"/>
  <c r="E262" i="71"/>
  <c r="D262" i="71"/>
  <c r="C262" i="71"/>
  <c r="E261" i="71"/>
  <c r="D261" i="71"/>
  <c r="C261" i="71"/>
  <c r="B261" i="71"/>
  <c r="B260" i="71" s="1"/>
  <c r="B258" i="71"/>
  <c r="B257" i="71"/>
  <c r="C267" i="71"/>
  <c r="D267" i="71"/>
  <c r="B268" i="71"/>
  <c r="F271" i="71"/>
  <c r="G271" i="71" s="1"/>
  <c r="F272" i="71"/>
  <c r="G272" i="71" s="1"/>
  <c r="F273" i="71"/>
  <c r="G273" i="71" s="1"/>
  <c r="H274" i="71"/>
  <c r="I221" i="71" l="1"/>
  <c r="F11" i="71"/>
  <c r="I162" i="71"/>
  <c r="F10" i="71"/>
  <c r="F9" i="71"/>
  <c r="I103" i="71"/>
  <c r="F274" i="71"/>
  <c r="G274" i="71"/>
  <c r="F13" i="71" s="1"/>
  <c r="G26" i="71"/>
  <c r="G19" i="71"/>
  <c r="G24" i="71"/>
  <c r="G23" i="71"/>
  <c r="G22" i="71"/>
  <c r="G21" i="71"/>
  <c r="G20" i="71"/>
  <c r="I31" i="36" l="1"/>
  <c r="G283" i="71" l="1"/>
  <c r="F283" i="71"/>
  <c r="E283" i="71"/>
  <c r="H279" i="71"/>
  <c r="H283" i="71" l="1"/>
  <c r="H284" i="71"/>
  <c r="F14" i="71" s="1"/>
  <c r="E286" i="71" l="1"/>
  <c r="D286" i="71"/>
  <c r="C286" i="71"/>
  <c r="B286" i="71"/>
  <c r="E5" i="71"/>
  <c r="D88" i="71" l="1"/>
  <c r="D206" i="71"/>
  <c r="D147" i="71"/>
  <c r="D29" i="71"/>
  <c r="C3" i="36"/>
  <c r="G27" i="71"/>
  <c r="F12" i="71" s="1"/>
  <c r="F8" i="71"/>
  <c r="I44" i="71"/>
  <c r="F15" i="71" l="1"/>
  <c r="D3" i="36" s="1"/>
  <c r="G31" i="4" l="1"/>
  <c r="B74" i="15" s="1"/>
  <c r="G30" i="4"/>
  <c r="B69" i="15" s="1"/>
  <c r="G29" i="4"/>
  <c r="B64" i="15" s="1"/>
  <c r="G28" i="4"/>
  <c r="B59" i="15" s="1"/>
  <c r="G27" i="4"/>
  <c r="B54" i="15" s="1"/>
  <c r="G26" i="4"/>
  <c r="B49" i="15" s="1"/>
  <c r="G25" i="4"/>
  <c r="B44" i="15" s="1"/>
  <c r="G24" i="4"/>
  <c r="B39" i="15" s="1"/>
  <c r="G23" i="4"/>
  <c r="B34" i="15" s="1"/>
  <c r="G22" i="4"/>
  <c r="B29" i="15" s="1"/>
  <c r="G21" i="4"/>
  <c r="B24" i="15" s="1"/>
  <c r="G20" i="4"/>
  <c r="B19" i="15" s="1"/>
  <c r="G19" i="4"/>
  <c r="B14" i="15" s="1"/>
  <c r="G18" i="4"/>
  <c r="B9" i="15" s="1"/>
  <c r="G17" i="4"/>
  <c r="B4" i="15" s="1"/>
  <c r="B73" i="15"/>
  <c r="B72" i="15"/>
  <c r="B71" i="15"/>
  <c r="B68" i="15"/>
  <c r="B67" i="15"/>
  <c r="B66" i="15"/>
  <c r="B63" i="15"/>
  <c r="B62" i="15"/>
  <c r="B61" i="15"/>
  <c r="B58" i="15"/>
  <c r="B57" i="15"/>
  <c r="B56" i="15"/>
  <c r="B53" i="15"/>
  <c r="B52" i="15"/>
  <c r="B51" i="15"/>
  <c r="A31" i="4"/>
  <c r="A30" i="4"/>
  <c r="A29" i="4"/>
  <c r="A28" i="4"/>
  <c r="A27" i="4"/>
  <c r="B18" i="15"/>
  <c r="B48" i="15"/>
  <c r="B47" i="15"/>
  <c r="B46" i="15"/>
  <c r="B43" i="15"/>
  <c r="B42" i="15"/>
  <c r="B41" i="15"/>
  <c r="B38" i="15"/>
  <c r="B37" i="15"/>
  <c r="B36" i="15"/>
  <c r="B33" i="15"/>
  <c r="B32" i="15"/>
  <c r="B31" i="15"/>
  <c r="B28" i="15"/>
  <c r="B27" i="15"/>
  <c r="B26" i="15"/>
  <c r="B23" i="15"/>
  <c r="B22" i="15"/>
  <c r="B21" i="15"/>
  <c r="B17" i="15"/>
  <c r="B16" i="15"/>
  <c r="B13" i="15"/>
  <c r="B12" i="15"/>
  <c r="B11" i="15"/>
  <c r="B8" i="15"/>
  <c r="B7" i="15"/>
  <c r="B6" i="15"/>
  <c r="B3" i="15"/>
  <c r="B2" i="15"/>
  <c r="B1" i="15"/>
  <c r="B77" i="15"/>
  <c r="D7" i="5"/>
  <c r="D6" i="5"/>
  <c r="D5" i="5"/>
  <c r="F6" i="5"/>
  <c r="F5" i="5"/>
  <c r="E6" i="5"/>
  <c r="E5" i="5"/>
  <c r="A26" i="4"/>
  <c r="A25" i="4"/>
  <c r="A24" i="4"/>
  <c r="A23" i="4"/>
  <c r="A22" i="4"/>
  <c r="A21" i="4"/>
  <c r="A20" i="4"/>
  <c r="A19" i="4"/>
  <c r="A18" i="4"/>
  <c r="A17" i="4"/>
  <c r="H8" i="4" l="1"/>
  <c r="B78" i="15" s="1"/>
  <c r="H24" i="4"/>
  <c r="B40" i="15" s="1"/>
  <c r="H19" i="4"/>
  <c r="B15" i="15" s="1"/>
  <c r="H22" i="4"/>
  <c r="B30" i="15" s="1"/>
  <c r="H31" i="4"/>
  <c r="B75" i="15" s="1"/>
  <c r="H26" i="4"/>
  <c r="B50" i="15" s="1"/>
  <c r="H25" i="4"/>
  <c r="B45" i="15" s="1"/>
  <c r="H30" i="4"/>
  <c r="B70" i="15" s="1"/>
  <c r="H29" i="4"/>
  <c r="B65" i="15" s="1"/>
  <c r="H28" i="4"/>
  <c r="B60" i="15" s="1"/>
  <c r="H20" i="4"/>
  <c r="B20" i="15" s="1"/>
  <c r="H27" i="4"/>
  <c r="B55" i="15" s="1"/>
  <c r="H18" i="4"/>
  <c r="H23" i="4"/>
  <c r="B35" i="15" s="1"/>
  <c r="H21" i="4"/>
  <c r="B25" i="15" s="1"/>
  <c r="B10" i="15" l="1"/>
  <c r="H17" i="4" l="1"/>
  <c r="H32" i="4" s="1"/>
  <c r="B76" i="15" l="1"/>
  <c r="B5" i="15"/>
</calcChain>
</file>

<file path=xl/sharedStrings.xml><?xml version="1.0" encoding="utf-8"?>
<sst xmlns="http://schemas.openxmlformats.org/spreadsheetml/2006/main" count="3548" uniqueCount="354">
  <si>
    <t>Hire Date</t>
  </si>
  <si>
    <t>Household Member Number</t>
  </si>
  <si>
    <t>Name (First and Last)</t>
  </si>
  <si>
    <t>Relationship to Head of Household</t>
  </si>
  <si>
    <t>Age at Time of Enrollment / Income Qualification</t>
  </si>
  <si>
    <t>Enrollment Date</t>
  </si>
  <si>
    <t>Employer</t>
  </si>
  <si>
    <t>Average Days</t>
  </si>
  <si>
    <t>Base Pay</t>
  </si>
  <si>
    <t>VOE</t>
  </si>
  <si>
    <t>Other Income:</t>
  </si>
  <si>
    <t>Amount</t>
  </si>
  <si>
    <t>Schedule</t>
  </si>
  <si>
    <t>Total</t>
  </si>
  <si>
    <t>Child Support</t>
  </si>
  <si>
    <t>Alimony</t>
  </si>
  <si>
    <t>Overtime</t>
  </si>
  <si>
    <t>Pay Stubs</t>
  </si>
  <si>
    <t xml:space="preserve">Total Household Income   </t>
  </si>
  <si>
    <t>Member:</t>
  </si>
  <si>
    <t xml:space="preserve">Borrower: </t>
  </si>
  <si>
    <t>Household Size</t>
  </si>
  <si>
    <t>Thru Date</t>
  </si>
  <si>
    <t>Unemployment</t>
  </si>
  <si>
    <t>Social Security (SSI)</t>
  </si>
  <si>
    <t>Supplemental SSI</t>
  </si>
  <si>
    <t>Pension/Retirement/Annuities</t>
  </si>
  <si>
    <t>Base Pay Rate</t>
  </si>
  <si>
    <t>Self Employment Income</t>
  </si>
  <si>
    <t>Commissions/Tips and Other Recurring Income</t>
  </si>
  <si>
    <t>Position 1</t>
  </si>
  <si>
    <t>Position 2</t>
  </si>
  <si>
    <t>Position 3</t>
  </si>
  <si>
    <t>Other Income</t>
  </si>
  <si>
    <t>Average Hours Per Week</t>
  </si>
  <si>
    <t>Payroll Frequency</t>
  </si>
  <si>
    <t>Verification</t>
  </si>
  <si>
    <t>YTD per VOE</t>
  </si>
  <si>
    <t>If the Thru Date is not provided, enter the date the VOE was signed as the Thru Date.</t>
  </si>
  <si>
    <t>Gross Pay (Current Year)</t>
  </si>
  <si>
    <t>Weekly</t>
  </si>
  <si>
    <t>Bi-Weekly</t>
  </si>
  <si>
    <t>Semi-Monthly</t>
  </si>
  <si>
    <t>Monthly</t>
  </si>
  <si>
    <t>Annual</t>
  </si>
  <si>
    <t>Days</t>
  </si>
  <si>
    <t>In Year</t>
  </si>
  <si>
    <t>Hours Factor</t>
  </si>
  <si>
    <t>Location</t>
  </si>
  <si>
    <t>Annualized   Base Pay</t>
  </si>
  <si>
    <t>Per Pay    Period</t>
  </si>
  <si>
    <t>Income   Average</t>
  </si>
  <si>
    <t>Annualized     Base Pay</t>
  </si>
  <si>
    <t>Year To Date</t>
  </si>
  <si>
    <t xml:space="preserve">Recommended: </t>
  </si>
  <si>
    <t>from Household Summary</t>
  </si>
  <si>
    <t>Enter Household Member Number</t>
  </si>
  <si>
    <t>Date of Birth</t>
  </si>
  <si>
    <t>Calculated Income</t>
  </si>
  <si>
    <t>Household Member</t>
  </si>
  <si>
    <t>Pay Rates</t>
  </si>
  <si>
    <t>Pay Periods</t>
  </si>
  <si>
    <t>PayRate Factor</t>
  </si>
  <si>
    <t>Network Days</t>
  </si>
  <si>
    <t>Position 4</t>
  </si>
  <si>
    <t>Rental Income</t>
  </si>
  <si>
    <t>Pay Stub 1 (Earliest)</t>
  </si>
  <si>
    <t>Pay Stub 2 (Middle)</t>
  </si>
  <si>
    <t>Reg Hours</t>
  </si>
  <si>
    <t>NetWork Days</t>
  </si>
  <si>
    <t>Periods Rounded</t>
  </si>
  <si>
    <t>Max Hours --</t>
  </si>
  <si>
    <t xml:space="preserve">Days </t>
  </si>
  <si>
    <t>Income Source</t>
  </si>
  <si>
    <t xml:space="preserve">Self Employment Income:  </t>
  </si>
  <si>
    <t>Prior Year 1</t>
  </si>
  <si>
    <t>Prior Year 2</t>
  </si>
  <si>
    <t>Net Income</t>
  </si>
  <si>
    <t>Months Self Employed</t>
  </si>
  <si>
    <t>Depreciation</t>
  </si>
  <si>
    <t>Amortization</t>
  </si>
  <si>
    <t>Gross Income</t>
  </si>
  <si>
    <t xml:space="preserve">  75% Included</t>
  </si>
  <si>
    <t>Commissions, Tips, Other</t>
  </si>
  <si>
    <t xml:space="preserve">Seasonal Income: </t>
  </si>
  <si>
    <t>Address:</t>
  </si>
  <si>
    <t>City</t>
  </si>
  <si>
    <t xml:space="preserve">Zip:  </t>
  </si>
  <si>
    <t xml:space="preserve">State:  </t>
  </si>
  <si>
    <t xml:space="preserve">County: </t>
  </si>
  <si>
    <t>Pay Rate is:</t>
  </si>
  <si>
    <t>Seasonal Income</t>
  </si>
  <si>
    <t>Base Wages</t>
  </si>
  <si>
    <t>Annual Pay Rate</t>
  </si>
  <si>
    <t>Hourly Pay Rate</t>
  </si>
  <si>
    <t>Weekly Pay Rate</t>
  </si>
  <si>
    <t>Bi-Weekly Pay Rate</t>
  </si>
  <si>
    <t>Semi-Monthly Pay Rate</t>
  </si>
  <si>
    <t>Monthly Pay Rate</t>
  </si>
  <si>
    <t>Pay Rate is</t>
  </si>
  <si>
    <t>Start Date</t>
  </si>
  <si>
    <t>End Date</t>
  </si>
  <si>
    <t>Check/Deposit Date</t>
  </si>
  <si>
    <t>Gross Wages</t>
  </si>
  <si>
    <t>Calculated Income from Individual Worksheets</t>
  </si>
  <si>
    <t xml:space="preserve"> Annualized Income is compared to the Income Average amount and the higher amount for each position is used.</t>
  </si>
  <si>
    <t>Weeks Employed to Date</t>
  </si>
  <si>
    <t xml:space="preserve">Unemployment Available: </t>
  </si>
  <si>
    <t>Income Average</t>
  </si>
  <si>
    <t>Annualized Base Pay</t>
  </si>
  <si>
    <t>Hourly Base Pay Rate</t>
  </si>
  <si>
    <t>Current Year</t>
  </si>
  <si>
    <t xml:space="preserve">Enter the information requested in the highlighted boxes below.  All individuals that will reside in the home to be purchased should be listed.  Enter each individual's income on a separate worksheet (HH Member 1, Household Member 2, etc.).  </t>
  </si>
  <si>
    <t>Gross Pay Prior Year 1</t>
  </si>
  <si>
    <t>Gross Pay Prior Year 2</t>
  </si>
  <si>
    <t xml:space="preserve">Payroll Frequency   </t>
  </si>
  <si>
    <t>Row 18</t>
  </si>
  <si>
    <t>Calculated</t>
  </si>
  <si>
    <t>Income</t>
  </si>
  <si>
    <t>Other Income - Please List</t>
  </si>
  <si>
    <t>Monthly Average Calc</t>
  </si>
  <si>
    <t>12 Month Projection</t>
  </si>
  <si>
    <t>members[0].name</t>
  </si>
  <si>
    <t>members[0].relation</t>
  </si>
  <si>
    <t>members[0].dob</t>
  </si>
  <si>
    <t>members[0].age</t>
  </si>
  <si>
    <t>members[0].income</t>
  </si>
  <si>
    <t>members[1].name</t>
  </si>
  <si>
    <t>members[2].relation</t>
  </si>
  <si>
    <t>members[1].relation</t>
  </si>
  <si>
    <t>members[1].dob</t>
  </si>
  <si>
    <t>members[1].age</t>
  </si>
  <si>
    <t>members[1].income</t>
  </si>
  <si>
    <t>members[2].name</t>
  </si>
  <si>
    <t>members[2].dob</t>
  </si>
  <si>
    <t>members[2].age</t>
  </si>
  <si>
    <t>members[2].income</t>
  </si>
  <si>
    <t>members[3].name</t>
  </si>
  <si>
    <t>members[3].relation</t>
  </si>
  <si>
    <t>members[3].dob</t>
  </si>
  <si>
    <t>members[3].age</t>
  </si>
  <si>
    <t>members[3].income</t>
  </si>
  <si>
    <t>householdIncome.totalIncome</t>
  </si>
  <si>
    <t>householdIncome.enrollmentDate</t>
  </si>
  <si>
    <t>householdIncome.householdSize</t>
  </si>
  <si>
    <t>members[4].name</t>
  </si>
  <si>
    <t>members[4].relation</t>
  </si>
  <si>
    <t>members[4].dob</t>
  </si>
  <si>
    <t>members[4].age</t>
  </si>
  <si>
    <t>members[4].income</t>
  </si>
  <si>
    <t>members[5].name</t>
  </si>
  <si>
    <t>members[5].relation</t>
  </si>
  <si>
    <t>members[5].dob</t>
  </si>
  <si>
    <t>members[6].age</t>
  </si>
  <si>
    <t>members[7].income</t>
  </si>
  <si>
    <t>members[5].age</t>
  </si>
  <si>
    <t>members[6].income</t>
  </si>
  <si>
    <t>members[7].name</t>
  </si>
  <si>
    <t>members[7].relation</t>
  </si>
  <si>
    <t>members[7].dob</t>
  </si>
  <si>
    <t>members[7].age</t>
  </si>
  <si>
    <t>members[5].income</t>
  </si>
  <si>
    <t>members[8].name</t>
  </si>
  <si>
    <t>members[8].relation</t>
  </si>
  <si>
    <t>members[8].dob</t>
  </si>
  <si>
    <t>members[8].age</t>
  </si>
  <si>
    <t>members[8].income</t>
  </si>
  <si>
    <t>members[6].name</t>
  </si>
  <si>
    <t>members[6].relation</t>
  </si>
  <si>
    <t>members[6].dob</t>
  </si>
  <si>
    <t>members[9].name</t>
  </si>
  <si>
    <t>members[9].relation</t>
  </si>
  <si>
    <t>members[9].dob</t>
  </si>
  <si>
    <t>members[9].age</t>
  </si>
  <si>
    <t>members[9].income</t>
  </si>
  <si>
    <t>*</t>
  </si>
  <si>
    <t>VOE (Verification Of Employment)</t>
  </si>
  <si>
    <t>Notes/Comments</t>
  </si>
  <si>
    <t>HH Member</t>
  </si>
  <si>
    <t>HH Member Name</t>
  </si>
  <si>
    <t>HH Member 1</t>
  </si>
  <si>
    <t>HH Member 2</t>
  </si>
  <si>
    <t>HH Member 3</t>
  </si>
  <si>
    <t>HH Member 4</t>
  </si>
  <si>
    <t>HH Member 5</t>
  </si>
  <si>
    <t>HH Member 6</t>
  </si>
  <si>
    <t>HH Member 7</t>
  </si>
  <si>
    <t>HH Member 8</t>
  </si>
  <si>
    <t>HH Member Number</t>
  </si>
  <si>
    <t>Co-Borrower</t>
  </si>
  <si>
    <t>Child</t>
  </si>
  <si>
    <t>Spouse</t>
  </si>
  <si>
    <t>Parent</t>
  </si>
  <si>
    <t>Other Relative</t>
  </si>
  <si>
    <t>Other Non-Relative</t>
  </si>
  <si>
    <t>members[10].name</t>
  </si>
  <si>
    <t>members[10].relation</t>
  </si>
  <si>
    <t>members[10].dob</t>
  </si>
  <si>
    <t>members[10].age</t>
  </si>
  <si>
    <t>members[10].income</t>
  </si>
  <si>
    <t>members[11].name</t>
  </si>
  <si>
    <t>members[11].relation</t>
  </si>
  <si>
    <t>members[11].dob</t>
  </si>
  <si>
    <t>members[11].age</t>
  </si>
  <si>
    <t>members[11].income</t>
  </si>
  <si>
    <t>members[12].name</t>
  </si>
  <si>
    <t>members[12].relation</t>
  </si>
  <si>
    <t>members[12].dob</t>
  </si>
  <si>
    <t>members[12].age</t>
  </si>
  <si>
    <t>members[12].income</t>
  </si>
  <si>
    <t>members[13].name</t>
  </si>
  <si>
    <t>members[13].relation</t>
  </si>
  <si>
    <t>members[13].dob</t>
  </si>
  <si>
    <t>members[13].age</t>
  </si>
  <si>
    <t>members[13].income</t>
  </si>
  <si>
    <t>members[14].name</t>
  </si>
  <si>
    <t>members[14].relation</t>
  </si>
  <si>
    <t>members[14].dob</t>
  </si>
  <si>
    <t>members[14].age</t>
  </si>
  <si>
    <t>members[14].income</t>
  </si>
  <si>
    <t>Borrower</t>
  </si>
  <si>
    <t>HOUSEHOLD SUMMARY WORKSHEET</t>
  </si>
  <si>
    <t>HOUSEHOLD MEMBER WORKSHEETS</t>
  </si>
  <si>
    <t xml:space="preserve">1. Calculated Income </t>
  </si>
  <si>
    <t>Automatically populates from data in other sections, then populates the total by household member on the Household Summary Worksheet.</t>
  </si>
  <si>
    <t>2. Other Income</t>
  </si>
  <si>
    <t>The last “Other Income” row may be edited for items not listed in the income source category, such as tip income.  Enter the type of income, the amount, and its frequency for the year. Teacher contracts  and tip income from the “Certification of Income” form are typically reported under this category.</t>
  </si>
  <si>
    <t>3. Seasonal Income</t>
  </si>
  <si>
    <t>4. Self Employment Income</t>
  </si>
  <si>
    <t xml:space="preserve">Pay Stubs </t>
  </si>
  <si>
    <t xml:space="preserve">          •  VOE documentation, or</t>
  </si>
  <si>
    <t xml:space="preserve">          •  Paystub documentation</t>
  </si>
  <si>
    <t>Complete a separate worksheet for each income-earning household member 18 years of age or older. Income must be documented per DPP/AHP income calculation guidelines. Each worksheet has 5 sections:</t>
  </si>
  <si>
    <t>List the amount and frequency of payments per year. (Example: Social Security payments of $300 per month with frequency of 12 for the year).  The total(s) will be automatically calculated.</t>
  </si>
  <si>
    <t>Back to Top ^</t>
  </si>
  <si>
    <t xml:space="preserve">This workbook should be saved as an XLSX file, with a minimum version of Microsoft Excel 2010. </t>
  </si>
  <si>
    <t>Instructions to Save</t>
  </si>
  <si>
    <t xml:space="preserve"> Household Member 2</t>
  </si>
  <si>
    <t xml:space="preserve"> Household Member 5</t>
  </si>
  <si>
    <t>Yes</t>
  </si>
  <si>
    <t>No</t>
  </si>
  <si>
    <t>Paychecks Per Year</t>
  </si>
  <si>
    <t>Base Pay Total</t>
  </si>
  <si>
    <t>Paid Time Off</t>
  </si>
  <si>
    <t>Vacation Pay</t>
  </si>
  <si>
    <t>Sick Pay</t>
  </si>
  <si>
    <t>Holiday Pay</t>
  </si>
  <si>
    <t>Funeral Pay</t>
  </si>
  <si>
    <t>Jury Duty Pay</t>
  </si>
  <si>
    <t>Birthday Pay</t>
  </si>
  <si>
    <t>Pay Stub 3 (Most Current)</t>
  </si>
  <si>
    <t>Weekly (52)</t>
  </si>
  <si>
    <t>Bi-Weekly (26)</t>
  </si>
  <si>
    <t>Semi-Monthly (24)</t>
  </si>
  <si>
    <t>Monthly (12)</t>
  </si>
  <si>
    <t>Quarterly (4)</t>
  </si>
  <si>
    <t>Annually(1)</t>
  </si>
  <si>
    <t>Semi-Annually (2)</t>
  </si>
  <si>
    <t>Other</t>
  </si>
  <si>
    <t>1.      Calculated Income, automatic fill in</t>
  </si>
  <si>
    <t>2.      Other Income section for unemployment, SSI, child support, and other miscellaneous income.</t>
  </si>
  <si>
    <t>INSTRUCTIONS</t>
  </si>
  <si>
    <t>3.      Standard Employment Section for up to 4 positions using either</t>
  </si>
  <si>
    <t>4.      Seasonal income section, as reported on a VOE</t>
  </si>
  <si>
    <t>5.      Self-employment section</t>
  </si>
  <si>
    <t>4. Seasonal Income</t>
  </si>
  <si>
    <t>Number of Payments Per Year</t>
  </si>
  <si>
    <t>Weekly = 52</t>
  </si>
  <si>
    <t>Bi-Weekly = 26</t>
  </si>
  <si>
    <t>Semi-Monthly = 24</t>
  </si>
  <si>
    <t>Monthly = 12</t>
  </si>
  <si>
    <t>Quarterly = 4</t>
  </si>
  <si>
    <t>Semi Annually = 2</t>
  </si>
  <si>
    <t>Annually = 1</t>
  </si>
  <si>
    <t>List the amount and frequency of payments per year. See the guide below for assistance. (Example: Social Security payments of $300 per month with frequency of 12 for the year).  The total(s) will be automatically calculated.</t>
  </si>
  <si>
    <t>GUIDE: Payment Schedule Frequency = Number of Payments Per Year</t>
  </si>
  <si>
    <t>5. Self Employment Income</t>
  </si>
  <si>
    <t>Row 31</t>
  </si>
  <si>
    <t xml:space="preserve"> Household Member 1</t>
  </si>
  <si>
    <t xml:space="preserve"> Household Member 3</t>
  </si>
  <si>
    <t xml:space="preserve"> Household Member 4</t>
  </si>
  <si>
    <t xml:space="preserve"> Household Member 6</t>
  </si>
  <si>
    <t xml:space="preserve"> Household Member 7</t>
  </si>
  <si>
    <t xml:space="preserve"> Household Member 8</t>
  </si>
  <si>
    <t>Row 89</t>
  </si>
  <si>
    <t>Row 147</t>
  </si>
  <si>
    <t>Row 204</t>
  </si>
  <si>
    <t>Row 260</t>
  </si>
  <si>
    <t>Row 273</t>
  </si>
  <si>
    <r>
      <t xml:space="preserve">Enter the information requested in the teal boxes.  Labels higlighted in </t>
    </r>
    <r>
      <rPr>
        <sz val="10"/>
        <color rgb="FFC00000"/>
        <rFont val="Times New Roman"/>
        <family val="1"/>
      </rPr>
      <t>dark red</t>
    </r>
    <r>
      <rPr>
        <sz val="10"/>
        <color theme="0"/>
        <rFont val="Times New Roman"/>
        <family val="1"/>
      </rPr>
      <t xml:space="preserve"> provide instructions when you click on the cell.  For further information on the FHLBC's Income Calculation policy refer to the applicable </t>
    </r>
    <r>
      <rPr>
        <u/>
        <sz val="10"/>
        <color theme="0"/>
        <rFont val="Times New Roman"/>
        <family val="1"/>
      </rPr>
      <t>FHLBC DPP/AHP  Income Calculation Guidelines</t>
    </r>
  </si>
  <si>
    <r>
      <t xml:space="preserve">Weeks </t>
    </r>
    <r>
      <rPr>
        <b/>
        <u/>
        <sz val="9"/>
        <color indexed="16"/>
        <rFont val="Times New Roman"/>
        <family val="1"/>
      </rPr>
      <t>Off Work</t>
    </r>
    <r>
      <rPr>
        <b/>
        <sz val="9"/>
        <color indexed="16"/>
        <rFont val="Times New Roman"/>
        <family val="1"/>
      </rPr>
      <t xml:space="preserve"> During Year: </t>
    </r>
  </si>
  <si>
    <r>
      <rPr>
        <b/>
        <i/>
        <sz val="11"/>
        <color theme="1" tint="0.34998626667073579"/>
        <rFont val="Arial"/>
        <family val="2"/>
      </rPr>
      <t>Member</t>
    </r>
    <r>
      <rPr>
        <i/>
        <sz val="11"/>
        <color theme="1" tint="0.34998626667073579"/>
        <rFont val="Arial"/>
        <family val="2"/>
      </rPr>
      <t xml:space="preserve"> – Member Financial Institution name</t>
    </r>
  </si>
  <si>
    <r>
      <rPr>
        <b/>
        <i/>
        <sz val="11"/>
        <color theme="1" tint="0.34998626667073579"/>
        <rFont val="Arial"/>
        <family val="2"/>
      </rPr>
      <t>Borrower</t>
    </r>
    <r>
      <rPr>
        <i/>
        <sz val="11"/>
        <color theme="1" tint="0.34998626667073579"/>
        <rFont val="Arial"/>
        <family val="2"/>
      </rPr>
      <t xml:space="preserve"> – Primary Borrower's Name</t>
    </r>
  </si>
  <si>
    <r>
      <rPr>
        <b/>
        <i/>
        <sz val="11"/>
        <color theme="1" tint="0.34998626667073579"/>
        <rFont val="Arial"/>
        <family val="2"/>
      </rPr>
      <t>Household Size</t>
    </r>
    <r>
      <rPr>
        <i/>
        <sz val="11"/>
        <color theme="1" tint="0.34998626667073579"/>
        <rFont val="Arial"/>
        <family val="2"/>
      </rPr>
      <t xml:space="preserve"> – Do Not Enter - Number is populated as household members are entered below</t>
    </r>
  </si>
  <si>
    <r>
      <rPr>
        <b/>
        <i/>
        <sz val="11"/>
        <color theme="1" tint="0.34998626667073579"/>
        <rFont val="Arial"/>
        <family val="2"/>
      </rPr>
      <t>Address</t>
    </r>
    <r>
      <rPr>
        <i/>
        <sz val="11"/>
        <color theme="1" tint="0.34998626667073579"/>
        <rFont val="Arial"/>
        <family val="2"/>
      </rPr>
      <t xml:space="preserve"> – Address of property on purchase contract.  If owner-occupied Rehab, current property address.  </t>
    </r>
  </si>
  <si>
    <r>
      <rPr>
        <b/>
        <i/>
        <sz val="11"/>
        <color theme="1" tint="0.34998626667073579"/>
        <rFont val="Arial"/>
        <family val="2"/>
      </rPr>
      <t>Household Member(s)</t>
    </r>
    <r>
      <rPr>
        <i/>
        <sz val="11"/>
        <color theme="1" tint="0.34998626667073579"/>
        <rFont val="Arial"/>
        <family val="2"/>
      </rPr>
      <t xml:space="preserve"> – Please list all household members, their relationship to the primary borrower, and birth dates. The sequence should be: borrower, co-borrower/spouse, remaining other household members in descending order by age.</t>
    </r>
  </si>
  <si>
    <r>
      <rPr>
        <i/>
        <sz val="11"/>
        <color theme="1" tint="0.34998626667073579"/>
        <rFont val="Arial"/>
        <family val="2"/>
      </rPr>
      <t>1.      </t>
    </r>
    <r>
      <rPr>
        <i/>
        <u/>
        <sz val="11"/>
        <color theme="1" tint="0.34998626667073579"/>
        <rFont val="Arial"/>
        <family val="2"/>
      </rPr>
      <t>Calculated Income</t>
    </r>
    <r>
      <rPr>
        <i/>
        <sz val="11"/>
        <color theme="1" tint="0.34998626667073579"/>
        <rFont val="Arial"/>
        <family val="2"/>
      </rPr>
      <t>, automatic fill in</t>
    </r>
  </si>
  <si>
    <r>
      <rPr>
        <i/>
        <sz val="11"/>
        <color theme="1" tint="0.34998626667073579"/>
        <rFont val="Arial"/>
        <family val="2"/>
      </rPr>
      <t>2.      </t>
    </r>
    <r>
      <rPr>
        <i/>
        <u/>
        <sz val="11"/>
        <color theme="1" tint="0.34998626667073579"/>
        <rFont val="Arial"/>
        <family val="2"/>
      </rPr>
      <t>Other Income</t>
    </r>
    <r>
      <rPr>
        <i/>
        <sz val="11"/>
        <color theme="1" tint="0.34998626667073579"/>
        <rFont val="Arial"/>
        <family val="2"/>
      </rPr>
      <t xml:space="preserve"> section for unemployment, SSI, child support, and other miscellaneous income.</t>
    </r>
  </si>
  <si>
    <r>
      <rPr>
        <i/>
        <sz val="11"/>
        <color theme="1" tint="0.34998626667073579"/>
        <rFont val="Arial"/>
        <family val="2"/>
      </rPr>
      <t>3.      </t>
    </r>
    <r>
      <rPr>
        <i/>
        <u/>
        <sz val="11"/>
        <color theme="1" tint="0.34998626667073579"/>
        <rFont val="Arial"/>
        <family val="2"/>
      </rPr>
      <t>Seasonal income</t>
    </r>
    <r>
      <rPr>
        <i/>
        <sz val="11"/>
        <color theme="1" tint="0.34998626667073579"/>
        <rFont val="Arial"/>
        <family val="2"/>
      </rPr>
      <t xml:space="preserve"> section, as reported on a VOE</t>
    </r>
  </si>
  <si>
    <r>
      <rPr>
        <i/>
        <sz val="11"/>
        <color theme="1" tint="0.34998626667073579"/>
        <rFont val="Arial"/>
        <family val="2"/>
      </rPr>
      <t>4.      </t>
    </r>
    <r>
      <rPr>
        <i/>
        <u/>
        <sz val="11"/>
        <color theme="1" tint="0.34998626667073579"/>
        <rFont val="Arial"/>
        <family val="2"/>
      </rPr>
      <t>Self-employment</t>
    </r>
    <r>
      <rPr>
        <i/>
        <sz val="11"/>
        <color theme="1" tint="0.34998626667073579"/>
        <rFont val="Arial"/>
        <family val="2"/>
      </rPr>
      <t xml:space="preserve"> section</t>
    </r>
  </si>
  <si>
    <r>
      <rPr>
        <i/>
        <sz val="11"/>
        <color theme="1" tint="0.34998626667073579"/>
        <rFont val="Arial"/>
        <family val="2"/>
      </rPr>
      <t>5.      </t>
    </r>
    <r>
      <rPr>
        <i/>
        <u/>
        <sz val="11"/>
        <color theme="1" tint="0.34998626667073579"/>
        <rFont val="Arial"/>
        <family val="2"/>
      </rPr>
      <t>Standard Employment</t>
    </r>
    <r>
      <rPr>
        <i/>
        <sz val="11"/>
        <color theme="1" tint="0.34998626667073579"/>
        <rFont val="Arial"/>
        <family val="2"/>
      </rPr>
      <t xml:space="preserve"> Section for up to 4 positions using either</t>
    </r>
  </si>
  <si>
    <r>
      <rPr>
        <b/>
        <i/>
        <sz val="11"/>
        <color theme="1" tint="0.34998626667073579"/>
        <rFont val="Arial"/>
        <family val="2"/>
      </rPr>
      <t xml:space="preserve">Weeks Off Work During Year:  </t>
    </r>
    <r>
      <rPr>
        <i/>
        <sz val="11"/>
        <color theme="1" tint="0.34998626667073579"/>
        <rFont val="Arial"/>
        <family val="2"/>
      </rPr>
      <t>Enter the number of weeks off work during the year, based on the information from the VOE.</t>
    </r>
  </si>
  <si>
    <r>
      <rPr>
        <b/>
        <i/>
        <sz val="11"/>
        <color theme="1" tint="0.34998626667073579"/>
        <rFont val="Arial"/>
        <family val="2"/>
      </rPr>
      <t>Unemployment Available</t>
    </r>
    <r>
      <rPr>
        <i/>
        <sz val="11"/>
        <color theme="1" tint="0.34998626667073579"/>
        <rFont val="Arial"/>
        <family val="2"/>
      </rPr>
      <t xml:space="preserve"> – If Yes, enter the number of weeks unemployed during the year. Then enter the amount and frequency of Unemployment Income in Section 2 Other Income.</t>
    </r>
  </si>
  <si>
    <r>
      <rPr>
        <b/>
        <i/>
        <sz val="11"/>
        <color theme="1" tint="0.34998626667073579"/>
        <rFont val="Arial"/>
        <family val="2"/>
      </rPr>
      <t>Weeks Employed to Date</t>
    </r>
    <r>
      <rPr>
        <i/>
        <sz val="11"/>
        <color theme="1" tint="0.34998626667073579"/>
        <rFont val="Arial"/>
        <family val="2"/>
      </rPr>
      <t xml:space="preserve"> – Enter the number of weeks employed up to the thru date disclosed on the VOE from the employer.</t>
    </r>
  </si>
  <si>
    <r>
      <rPr>
        <b/>
        <i/>
        <sz val="11"/>
        <color theme="1" tint="0.34998626667073579"/>
        <rFont val="Arial"/>
        <family val="2"/>
      </rPr>
      <t>Average Hours Per Week</t>
    </r>
    <r>
      <rPr>
        <i/>
        <sz val="11"/>
        <color theme="1" tint="0.34998626667073579"/>
        <rFont val="Arial"/>
        <family val="2"/>
      </rPr>
      <t xml:space="preserve"> – Enter the number of hours worked per week from line 15 of the VOE.  If left blank, enter 40 hours as a default.</t>
    </r>
  </si>
  <si>
    <r>
      <rPr>
        <b/>
        <i/>
        <sz val="11"/>
        <color theme="1" tint="0.34998626667073579"/>
        <rFont val="Arial"/>
        <family val="2"/>
      </rPr>
      <t>Base Wages</t>
    </r>
    <r>
      <rPr>
        <i/>
        <sz val="11"/>
        <color theme="1" tint="0.34998626667073579"/>
        <rFont val="Arial"/>
        <family val="2"/>
      </rPr>
      <t xml:space="preserve"> – Enter base wages reported on VOE.</t>
    </r>
  </si>
  <si>
    <r>
      <rPr>
        <b/>
        <i/>
        <sz val="11"/>
        <color theme="1" tint="0.34998626667073579"/>
        <rFont val="Arial"/>
        <family val="2"/>
      </rPr>
      <t>Overtime, Commissions, Tips, Other</t>
    </r>
    <r>
      <rPr>
        <i/>
        <sz val="11"/>
        <color theme="1" tint="0.34998626667073579"/>
        <rFont val="Arial"/>
        <family val="2"/>
      </rPr>
      <t xml:space="preserve"> – Enter as applicable.</t>
    </r>
  </si>
  <si>
    <r>
      <rPr>
        <b/>
        <i/>
        <sz val="11"/>
        <color theme="1" tint="0.34998626667073579"/>
        <rFont val="Arial"/>
        <family val="2"/>
      </rPr>
      <t>Gross Income</t>
    </r>
    <r>
      <rPr>
        <i/>
        <sz val="11"/>
        <color theme="1" tint="0.34998626667073579"/>
        <rFont val="Arial"/>
        <family val="2"/>
      </rPr>
      <t xml:space="preserve"> – Enter as reported for Year-to-Date and Prior Years.</t>
    </r>
  </si>
  <si>
    <r>
      <rPr>
        <b/>
        <i/>
        <sz val="11"/>
        <color theme="1" tint="0.34998626667073579"/>
        <rFont val="Arial"/>
        <family val="2"/>
      </rPr>
      <t xml:space="preserve">Months Self Employed </t>
    </r>
    <r>
      <rPr>
        <i/>
        <sz val="11"/>
        <color theme="1" tint="0.34998626667073579"/>
        <rFont val="Arial"/>
        <family val="2"/>
      </rPr>
      <t>– Enter for current and prior year(s).  Round down to the nearest month if statement is not as of month end.</t>
    </r>
  </si>
  <si>
    <r>
      <rPr>
        <b/>
        <i/>
        <sz val="11"/>
        <color theme="1" tint="0.34998626667073579"/>
        <rFont val="Arial"/>
        <family val="2"/>
      </rPr>
      <t>Net Income</t>
    </r>
    <r>
      <rPr>
        <i/>
        <sz val="11"/>
        <color theme="1" tint="0.34998626667073579"/>
        <rFont val="Arial"/>
        <family val="2"/>
      </rPr>
      <t xml:space="preserve"> – For current year, enter SE income from YTD income statement provided by the beneficiary. For prior year(s), enter all SE income included in full tax returns, including Schedule C or its equivalent.</t>
    </r>
  </si>
  <si>
    <r>
      <rPr>
        <b/>
        <i/>
        <sz val="11"/>
        <color theme="1" tint="0.34998626667073579"/>
        <rFont val="Arial"/>
        <family val="2"/>
      </rPr>
      <t>Depreciation and Amortization</t>
    </r>
    <r>
      <rPr>
        <i/>
        <sz val="11"/>
        <color theme="1" tint="0.34998626667073579"/>
        <rFont val="Arial"/>
        <family val="2"/>
      </rPr>
      <t xml:space="preserve"> – Enter from YTD income statement and from IRS tax form(s), as they will be added to the calculation of gross income.</t>
    </r>
  </si>
  <si>
    <r>
      <rPr>
        <b/>
        <i/>
        <sz val="11"/>
        <color theme="1" tint="0.34998626667073579"/>
        <rFont val="Arial"/>
        <family val="2"/>
      </rPr>
      <t>Gross Income</t>
    </r>
    <r>
      <rPr>
        <i/>
        <sz val="11"/>
        <color theme="1" tint="0.34998626667073579"/>
        <rFont val="Arial"/>
        <family val="2"/>
      </rPr>
      <t xml:space="preserve">  -  Automatically calculated for pay period, annualized basis, and income average basis.  </t>
    </r>
  </si>
  <si>
    <r>
      <rPr>
        <b/>
        <i/>
        <u/>
        <sz val="11"/>
        <color theme="1" tint="0.34998626667073579"/>
        <rFont val="Arial"/>
        <family val="2"/>
      </rPr>
      <t>5. Standard Employment</t>
    </r>
    <r>
      <rPr>
        <b/>
        <i/>
        <sz val="11"/>
        <color theme="1" tint="0.34998626667073579"/>
        <rFont val="Arial"/>
        <family val="2"/>
      </rPr>
      <t xml:space="preserve"> – Positions 1 to 4, documented with VOE or Paystubs</t>
    </r>
  </si>
  <si>
    <r>
      <rPr>
        <b/>
        <i/>
        <sz val="11"/>
        <color theme="1" tint="0.34998626667073579"/>
        <rFont val="Arial"/>
        <family val="2"/>
      </rPr>
      <t>Verification</t>
    </r>
    <r>
      <rPr>
        <i/>
        <sz val="11"/>
        <color theme="1" tint="0.34998626667073579"/>
        <rFont val="Arial"/>
        <family val="2"/>
      </rPr>
      <t xml:space="preserve"> – Select type of verification: VOE or Paystubs.</t>
    </r>
  </si>
  <si>
    <r>
      <rPr>
        <b/>
        <i/>
        <sz val="11"/>
        <color theme="1" tint="0.34998626667073579"/>
        <rFont val="Arial"/>
        <family val="2"/>
      </rPr>
      <t>Average Hours Per Week</t>
    </r>
    <r>
      <rPr>
        <i/>
        <sz val="11"/>
        <color theme="1" tint="0.34998626667073579"/>
        <rFont val="Arial"/>
        <family val="2"/>
      </rPr>
      <t xml:space="preserve"> – Enter the number of hours per week disclosed on the VOE.  If left blank, enter 40 hours as the default.  If reported as a range, use the highest number in the range (example: if reported as 24 to 30 hours per week, enter 30).</t>
    </r>
  </si>
  <si>
    <r>
      <rPr>
        <b/>
        <i/>
        <sz val="11"/>
        <color theme="1" tint="0.34998626667073579"/>
        <rFont val="Arial"/>
        <family val="2"/>
      </rPr>
      <t>Base Pay Rate</t>
    </r>
    <r>
      <rPr>
        <i/>
        <sz val="11"/>
        <color theme="1" tint="0.34998626667073579"/>
        <rFont val="Arial"/>
        <family val="2"/>
      </rPr>
      <t xml:space="preserve"> – Enter dollar amount.</t>
    </r>
  </si>
  <si>
    <r>
      <rPr>
        <b/>
        <i/>
        <sz val="11"/>
        <color theme="1" tint="0.34998626667073579"/>
        <rFont val="Arial"/>
        <family val="2"/>
      </rPr>
      <t xml:space="preserve">Pay Rate Is </t>
    </r>
    <r>
      <rPr>
        <i/>
        <sz val="11"/>
        <color theme="1" tint="0.34998626667073579"/>
        <rFont val="Arial"/>
        <family val="2"/>
      </rPr>
      <t>– Select hourly, weekly, etc. from drop-down box.</t>
    </r>
  </si>
  <si>
    <r>
      <rPr>
        <b/>
        <i/>
        <sz val="11"/>
        <color theme="1" tint="0.34998626667073579"/>
        <rFont val="Arial"/>
        <family val="2"/>
      </rPr>
      <t>Payroll Frequency</t>
    </r>
    <r>
      <rPr>
        <i/>
        <sz val="11"/>
        <color theme="1" tint="0.34998626667073579"/>
        <rFont val="Arial"/>
        <family val="2"/>
      </rPr>
      <t xml:space="preserve"> – Select from drop-down box.  If not reported, default to “weekly”.</t>
    </r>
  </si>
  <si>
    <r>
      <rPr>
        <b/>
        <i/>
        <sz val="11"/>
        <color theme="1" tint="0.34998626667073579"/>
        <rFont val="Arial"/>
        <family val="2"/>
      </rPr>
      <t>Thru Date</t>
    </r>
    <r>
      <rPr>
        <i/>
        <sz val="11"/>
        <color theme="1" tint="0.34998626667073579"/>
        <rFont val="Arial"/>
        <family val="2"/>
      </rPr>
      <t xml:space="preserve"> – If not reported, default to the date signed at the bottom of the VOE form.</t>
    </r>
  </si>
  <si>
    <r>
      <rPr>
        <b/>
        <i/>
        <sz val="11"/>
        <color theme="1" tint="0.34998626667073579"/>
        <rFont val="Arial"/>
        <family val="2"/>
      </rPr>
      <t xml:space="preserve">Base Pay </t>
    </r>
    <r>
      <rPr>
        <i/>
        <sz val="11"/>
        <color theme="1" tint="0.34998626667073579"/>
        <rFont val="Arial"/>
        <family val="2"/>
      </rPr>
      <t>(include vacation, holiday &amp; sick pay in base pay),</t>
    </r>
    <r>
      <rPr>
        <b/>
        <i/>
        <sz val="11"/>
        <color theme="1" tint="0.34998626667073579"/>
        <rFont val="Arial"/>
        <family val="2"/>
      </rPr>
      <t xml:space="preserve"> Overtime, Other Recurring Income, and Gross Pay </t>
    </r>
    <r>
      <rPr>
        <i/>
        <sz val="11"/>
        <color theme="1" tint="0.34998626667073579"/>
        <rFont val="Arial"/>
        <family val="2"/>
      </rPr>
      <t>(Current Year) – enter amounts from VOE.  Gross Pay (Current Year) must equal Base Pay plus any overtime, commissions, bonuses, etc.</t>
    </r>
  </si>
  <si>
    <r>
      <rPr>
        <b/>
        <i/>
        <sz val="11"/>
        <color theme="1" tint="0.34998626667073579"/>
        <rFont val="Arial"/>
        <family val="2"/>
      </rPr>
      <t>Gross Pay</t>
    </r>
    <r>
      <rPr>
        <i/>
        <sz val="11"/>
        <color theme="1" tint="0.34998626667073579"/>
        <rFont val="Arial"/>
        <family val="2"/>
      </rPr>
      <t xml:space="preserve"> (Prior Year) - Enter the gross pay for the prior year(s).</t>
    </r>
  </si>
  <si>
    <r>
      <rPr>
        <b/>
        <i/>
        <sz val="11"/>
        <color theme="1" tint="0.34998626667073579"/>
        <rFont val="Arial"/>
        <family val="2"/>
      </rPr>
      <t>Payroll Frequency</t>
    </r>
    <r>
      <rPr>
        <i/>
        <sz val="11"/>
        <color theme="1" tint="0.34998626667073579"/>
        <rFont val="Arial"/>
        <family val="2"/>
      </rPr>
      <t xml:space="preserve"> – Select the payroll frequency from the drop-down box, as indicated on the paystubs or based on the date ranges of the paystubs.</t>
    </r>
  </si>
  <si>
    <r>
      <rPr>
        <b/>
        <i/>
        <sz val="11"/>
        <color theme="1" tint="0.34998626667073579"/>
        <rFont val="Arial"/>
        <family val="2"/>
      </rPr>
      <t>Start Date, End Date, Check/Deposit Date</t>
    </r>
    <r>
      <rPr>
        <i/>
        <sz val="11"/>
        <color theme="1" tint="0.34998626667073579"/>
        <rFont val="Arial"/>
        <family val="2"/>
      </rPr>
      <t xml:space="preserve"> – enter accordingly from each paystub. Paystubs must be in chronological date order.  </t>
    </r>
  </si>
  <si>
    <r>
      <rPr>
        <b/>
        <i/>
        <sz val="11"/>
        <color theme="1" tint="0.34998626667073579"/>
        <rFont val="Arial"/>
        <family val="2"/>
      </rPr>
      <t>Pay Rate Is</t>
    </r>
    <r>
      <rPr>
        <i/>
        <sz val="11"/>
        <color theme="1" tint="0.34998626667073579"/>
        <rFont val="Arial"/>
        <family val="2"/>
      </rPr>
      <t xml:space="preserve"> – Select the  base pay rate multiplier from the drop-down box.</t>
    </r>
  </si>
  <si>
    <r>
      <rPr>
        <b/>
        <i/>
        <sz val="11"/>
        <color theme="1" tint="0.34998626667073579"/>
        <rFont val="Arial"/>
        <family val="2"/>
      </rPr>
      <t>Overtime</t>
    </r>
    <r>
      <rPr>
        <i/>
        <sz val="11"/>
        <color theme="1" tint="0.34998626667073579"/>
        <rFont val="Arial"/>
        <family val="2"/>
      </rPr>
      <t xml:space="preserve"> – Enter all overtime pay from paystubs.</t>
    </r>
  </si>
  <si>
    <r>
      <rPr>
        <b/>
        <i/>
        <sz val="11"/>
        <color theme="1" tint="0.34998626667073579"/>
        <rFont val="Arial"/>
        <family val="2"/>
      </rPr>
      <t>Other Income</t>
    </r>
    <r>
      <rPr>
        <i/>
        <sz val="11"/>
        <color theme="1" tint="0.34998626667073579"/>
        <rFont val="Arial"/>
        <family val="2"/>
      </rPr>
      <t xml:space="preserve"> – Enter all income not considered regular/base or overtime pay, such as tips, commissions, bonuses, shift differentials, and premium pay.</t>
    </r>
  </si>
  <si>
    <r>
      <rPr>
        <b/>
        <i/>
        <sz val="11"/>
        <color theme="1" tint="0.34998626667073579"/>
        <rFont val="Arial"/>
        <family val="2"/>
      </rPr>
      <t>Gross Wages</t>
    </r>
    <r>
      <rPr>
        <i/>
        <sz val="11"/>
        <color theme="1" tint="0.34998626667073579"/>
        <rFont val="Arial"/>
        <family val="2"/>
      </rPr>
      <t xml:space="preserve"> – Enter the total amount of all income from each paystub.</t>
    </r>
  </si>
  <si>
    <r>
      <rPr>
        <b/>
        <i/>
        <sz val="11"/>
        <color theme="1" tint="0.34998626667073579"/>
        <rFont val="Arial"/>
        <family val="2"/>
      </rPr>
      <t>Year To Date column</t>
    </r>
    <r>
      <rPr>
        <i/>
        <sz val="11"/>
        <color theme="1" tint="0.34998626667073579"/>
        <rFont val="Arial"/>
        <family val="2"/>
      </rPr>
      <t xml:space="preserve"> – Enter all Year To Date Income from the most recent paystub, broken out by base pay, OT and Other.</t>
    </r>
  </si>
  <si>
    <r>
      <rPr>
        <b/>
        <i/>
        <sz val="9"/>
        <color theme="9" tint="-0.249977111117893"/>
        <rFont val="Arial"/>
        <family val="2"/>
      </rPr>
      <t>Warning:</t>
    </r>
    <r>
      <rPr>
        <sz val="9"/>
        <color theme="9" tint="-0.249977111117893"/>
        <rFont val="Arial"/>
        <family val="2"/>
      </rPr>
      <t xml:space="preserve"> Total Income displayed is </t>
    </r>
    <r>
      <rPr>
        <i/>
        <u/>
        <sz val="9"/>
        <color theme="9" tint="-0.249977111117893"/>
        <rFont val="Arial"/>
        <family val="2"/>
      </rPr>
      <t>$0</t>
    </r>
    <r>
      <rPr>
        <sz val="9"/>
        <color theme="9" tint="-0.249977111117893"/>
        <rFont val="Arial"/>
        <family val="2"/>
      </rPr>
      <t>.  Please verify this is accurate for this Household.</t>
    </r>
  </si>
  <si>
    <r>
      <t xml:space="preserve">Enter the information requested in the teal boxes.  Labels higlighted in </t>
    </r>
    <r>
      <rPr>
        <sz val="10"/>
        <color rgb="FFC00000"/>
        <rFont val="Arial"/>
        <family val="2"/>
      </rPr>
      <t>dark red</t>
    </r>
    <r>
      <rPr>
        <sz val="10"/>
        <color theme="0"/>
        <rFont val="Arial"/>
        <family val="2"/>
      </rPr>
      <t xml:space="preserve"> provide instructions when you click on the cell.  For further information on the FHLBC's Income Calculation policy refer to the applicable </t>
    </r>
    <r>
      <rPr>
        <u/>
        <sz val="10"/>
        <color theme="0"/>
        <rFont val="Arial"/>
        <family val="2"/>
      </rPr>
      <t>FHLBC DPP/AHP  Income Calculation Guidelines</t>
    </r>
  </si>
  <si>
    <r>
      <rPr>
        <b/>
        <i/>
        <u/>
        <sz val="11"/>
        <color theme="1" tint="0.34998626667073579"/>
        <rFont val="Arial"/>
        <family val="2"/>
      </rPr>
      <t>3. Standard Employment</t>
    </r>
    <r>
      <rPr>
        <b/>
        <i/>
        <sz val="11"/>
        <color theme="1" tint="0.34998626667073579"/>
        <rFont val="Arial"/>
        <family val="2"/>
      </rPr>
      <t xml:space="preserve"> – Positions 1 to 4, documented with VOE or Paystubs</t>
    </r>
  </si>
  <si>
    <r>
      <rPr>
        <b/>
        <i/>
        <sz val="11"/>
        <color theme="1" tint="0.34998626667073579"/>
        <rFont val="Arial"/>
        <family val="2"/>
      </rPr>
      <t>Weeks Off Work During Year -</t>
    </r>
    <r>
      <rPr>
        <i/>
        <sz val="11"/>
        <color theme="1" tint="0.34998626667073579"/>
        <rFont val="Arial"/>
        <family val="2"/>
      </rPr>
      <t>Enter the number of weeks off work during the year, based on the information from the VOE.</t>
    </r>
  </si>
  <si>
    <r>
      <rPr>
        <b/>
        <i/>
        <sz val="11"/>
        <color theme="1" tint="0.34998626667073579"/>
        <rFont val="Arial"/>
        <family val="2"/>
      </rPr>
      <t>Unemployment Available</t>
    </r>
    <r>
      <rPr>
        <i/>
        <sz val="11"/>
        <color theme="1" tint="0.34998626667073579"/>
        <rFont val="Arial"/>
        <family val="2"/>
      </rPr>
      <t xml:space="preserve"> – If Yes, enter the number of weeks unemployed during the year. Then enter the amount and frequency of Unemployment Income in Section 2 Other Income. </t>
    </r>
    <r>
      <rPr>
        <b/>
        <i/>
        <sz val="11"/>
        <color theme="1" tint="0.34998626667073579"/>
        <rFont val="Arial"/>
        <family val="2"/>
      </rPr>
      <t>*If unemployment available is Yes, remember to scroll up to fill out the highlighted yellow cells on the Other Income Section.</t>
    </r>
  </si>
  <si>
    <r>
      <t xml:space="preserve">Weeks </t>
    </r>
    <r>
      <rPr>
        <b/>
        <u/>
        <sz val="9"/>
        <color indexed="16"/>
        <rFont val="Arial"/>
        <family val="2"/>
      </rPr>
      <t>Off Work</t>
    </r>
    <r>
      <rPr>
        <b/>
        <sz val="9"/>
        <color indexed="16"/>
        <rFont val="Arial"/>
        <family val="2"/>
      </rPr>
      <t xml:space="preserve"> During Year: </t>
    </r>
  </si>
  <si>
    <r>
      <rPr>
        <b/>
        <i/>
        <sz val="11"/>
        <color theme="1" tint="0.34998626667073579"/>
        <rFont val="Arial"/>
        <family val="2"/>
      </rPr>
      <t>Employer</t>
    </r>
    <r>
      <rPr>
        <i/>
        <sz val="11"/>
        <color theme="1" tint="0.34998626667073579"/>
        <rFont val="Arial"/>
        <family val="2"/>
      </rPr>
      <t xml:space="preserve"> – Enter name of employer from Household Member Questionnaire or VOE.</t>
    </r>
  </si>
  <si>
    <r>
      <rPr>
        <b/>
        <i/>
        <sz val="11"/>
        <color theme="1" tint="0.34998626667073579"/>
        <rFont val="Arial"/>
        <family val="2"/>
      </rPr>
      <t>Hire Date</t>
    </r>
    <r>
      <rPr>
        <i/>
        <sz val="11"/>
        <color theme="1" tint="0.34998626667073579"/>
        <rFont val="Arial"/>
        <family val="2"/>
      </rPr>
      <t xml:space="preserve"> – Enter hire date from VOE, or if using paystubs, from the Household Member Questionnaire.</t>
    </r>
  </si>
  <si>
    <t>Employer – Enter name of employer from Household Member Questionnaire or VOE.</t>
  </si>
  <si>
    <t>Hire Date – Enter hire date from VOE, or if using paystubs, from the Household Member Questionnaire.</t>
  </si>
  <si>
    <t>Base Hours Total</t>
  </si>
  <si>
    <t xml:space="preserve">Base Hours Total </t>
  </si>
  <si>
    <r>
      <rPr>
        <b/>
        <i/>
        <sz val="11"/>
        <color theme="1" tint="0.34998626667073579"/>
        <rFont val="Arial"/>
        <family val="2"/>
      </rPr>
      <t xml:space="preserve">Base Hours Total </t>
    </r>
    <r>
      <rPr>
        <i/>
        <sz val="11"/>
        <color theme="1" tint="0.34998626667073579"/>
        <rFont val="Arial"/>
        <family val="2"/>
      </rPr>
      <t xml:space="preserve">– Enter all hours considered regular/base, including regular, vacation, holiday, personal, sick, and other paid time off. Retroactive pay should be considered base pay unless documented otherwise. If more than one source of regular hours needs to be totaled, it is helpful to perform the actual calculation in the box.  </t>
    </r>
  </si>
  <si>
    <r>
      <rPr>
        <b/>
        <i/>
        <sz val="11"/>
        <color theme="1" tint="0.34998626667073579"/>
        <rFont val="Arial"/>
        <family val="2"/>
      </rPr>
      <t>Base Hours Total</t>
    </r>
    <r>
      <rPr>
        <i/>
        <sz val="11"/>
        <color theme="1" tint="0.34998626667073579"/>
        <rFont val="Arial"/>
        <family val="2"/>
      </rPr>
      <t xml:space="preserve"> – Enter all hours considered regular/base, including regular, vacation, holiday, personal, sick, and other paid time off. Retroactive pay should be considered base pay unless documented otherwise. If more than one source of regular hours needs to be totaled, it is helpful to perform the actual calculation in the box.  </t>
    </r>
  </si>
  <si>
    <t>Training/Orientation Pay</t>
  </si>
  <si>
    <r>
      <rPr>
        <b/>
        <i/>
        <sz val="11"/>
        <color theme="1" tint="0.34998626667073579"/>
        <rFont val="Arial"/>
        <family val="2"/>
      </rPr>
      <t>Year To Date column</t>
    </r>
    <r>
      <rPr>
        <i/>
        <sz val="11"/>
        <color theme="1" tint="0.34998626667073579"/>
        <rFont val="Arial"/>
        <family val="2"/>
      </rPr>
      <t xml:space="preserve"> – Enter all Year To Date Income from the most recent paystub, broken out by base pay, Paid Time Off, Vacation Pay, Sick Pay, Holiday Pay, Training/Orientation Pay, Funeral Pay, Jury Duty Pay, Birthday Pay, OT and Other.</t>
    </r>
  </si>
  <si>
    <t>Base Pay Total -Sum of (Base, Paid Time Off, Vacation, Sick, Holiday, Training/Orientation, Funeral, Jury Duty, and Birthday)</t>
  </si>
  <si>
    <t>Year To Date column – Enter all Year To Date Income from the most recent paystub, broken out by base pay, Paid Time Off, Vacation Pay, Sick Pay, Holiday Pay, Training/Orientation Pay, Funeral Pay, Jury Duty Pay, Birthday Pay, OT and Other.</t>
  </si>
  <si>
    <r>
      <rPr>
        <b/>
        <i/>
        <sz val="11"/>
        <color theme="1" tint="0.34998626667073579"/>
        <rFont val="Arial"/>
        <family val="2"/>
      </rPr>
      <t>Base Hours Total</t>
    </r>
    <r>
      <rPr>
        <i/>
        <sz val="11"/>
        <color theme="1" tint="0.34998626667073579"/>
        <rFont val="Arial"/>
        <family val="2"/>
      </rPr>
      <t xml:space="preserve"> – Enter all hours considered regular/base, including regular, vacation, holiday, training/orientation, personal, sick, and other paid time off. Retroactive pay should be considered base pay unless documented otherwise. If more than one source of regular hours needs to be totaled, it is helpful to perform the actual calculation in the box.  </t>
    </r>
  </si>
  <si>
    <t>Version: 1/1/2025</t>
  </si>
  <si>
    <t>Income Calculation Workbook</t>
  </si>
  <si>
    <t>AHP Programs</t>
  </si>
  <si>
    <t>*Enrollment Date  - The date the member determined that the household was income eligible for AHP assistance based on the income documents provided.</t>
  </si>
  <si>
    <t>AHP INCOME CALCULATION WORKBOOK INSTRUCTIONS</t>
  </si>
  <si>
    <r>
      <t xml:space="preserve">Enrollment Date: </t>
    </r>
    <r>
      <rPr>
        <i/>
        <sz val="11"/>
        <color theme="1" tint="0.34998626667073579"/>
        <rFont val="Arial"/>
        <family val="2"/>
      </rPr>
      <t>The date the member or sponsor determined that the household was income eligible for AHP assistance based on the income documents provided.</t>
    </r>
  </si>
  <si>
    <t>Version: 1/1/2025                                                                                                                  Back to Top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</si>
</sst>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164" formatCode="m/d/yyyy;@"/>
    <numFmt numFmtId="165" formatCode="&quot;$&quot;#,##0.00"/>
    <numFmt numFmtId="166" formatCode="0.00000"/>
    <numFmt numFmtId="167" formatCode=";;;"/>
  </numFmts>
  <fonts count="78" x14ac:knownFonts="1">
    <font>
      <sz val="12"/>
      <color theme="1"/>
      <name val="Times New Roman"/>
      <family val="2"/>
    </font>
    <font>
      <sz val="12"/>
      <color indexed="8"/>
      <name val="Times New Roman"/>
      <family val="2"/>
    </font>
    <font>
      <sz val="12"/>
      <color theme="1"/>
      <name val="Times New Roman"/>
      <family val="2"/>
    </font>
    <font>
      <sz val="11"/>
      <color theme="1"/>
      <name val="Calibri"/>
      <family val="2"/>
      <scheme val="minor"/>
    </font>
    <font>
      <u/>
      <sz val="12"/>
      <color theme="10"/>
      <name val="Times New Roman"/>
      <family val="2"/>
    </font>
    <font>
      <sz val="12"/>
      <color theme="1"/>
      <name val="Times New Roman"/>
      <family val="1"/>
    </font>
    <font>
      <sz val="10"/>
      <color theme="0"/>
      <name val="Times New Roman"/>
      <family val="1"/>
    </font>
    <font>
      <sz val="10"/>
      <color rgb="FFC00000"/>
      <name val="Times New Roman"/>
      <family val="1"/>
    </font>
    <font>
      <u/>
      <sz val="10"/>
      <color theme="0"/>
      <name val="Times New Roman"/>
      <family val="1"/>
    </font>
    <font>
      <sz val="12"/>
      <name val="Times New Roman"/>
      <family val="1"/>
    </font>
    <font>
      <b/>
      <sz val="16"/>
      <color theme="0"/>
      <name val="Times New Roman"/>
      <family val="1"/>
    </font>
    <font>
      <b/>
      <sz val="10"/>
      <color indexed="8"/>
      <name val="Times New Roman"/>
      <family val="1"/>
    </font>
    <font>
      <b/>
      <sz val="10"/>
      <color theme="0"/>
      <name val="Times New Roman"/>
      <family val="1"/>
    </font>
    <font>
      <b/>
      <sz val="12"/>
      <color theme="0"/>
      <name val="Times New Roman"/>
      <family val="1"/>
    </font>
    <font>
      <sz val="10"/>
      <color indexed="8"/>
      <name val="Times New Roman"/>
      <family val="1"/>
    </font>
    <font>
      <sz val="10"/>
      <name val="Times New Roman"/>
      <family val="1"/>
    </font>
    <font>
      <sz val="10"/>
      <color indexed="9"/>
      <name val="Times New Roman"/>
      <family val="1"/>
    </font>
    <font>
      <b/>
      <sz val="9"/>
      <color indexed="16"/>
      <name val="Times New Roman"/>
      <family val="1"/>
    </font>
    <font>
      <b/>
      <sz val="9"/>
      <name val="Times New Roman"/>
      <family val="1"/>
    </font>
    <font>
      <sz val="11"/>
      <color indexed="9"/>
      <name val="Times New Roman"/>
      <family val="1"/>
    </font>
    <font>
      <sz val="11"/>
      <color indexed="8"/>
      <name val="Times New Roman"/>
      <family val="1"/>
    </font>
    <font>
      <b/>
      <u/>
      <sz val="9"/>
      <color indexed="16"/>
      <name val="Times New Roman"/>
      <family val="1"/>
    </font>
    <font>
      <b/>
      <sz val="9"/>
      <color theme="0"/>
      <name val="Times New Roman"/>
      <family val="1"/>
    </font>
    <font>
      <b/>
      <sz val="11"/>
      <color theme="0"/>
      <name val="Times New Roman"/>
      <family val="1"/>
    </font>
    <font>
      <b/>
      <sz val="12"/>
      <color theme="0"/>
      <name val="Arial"/>
      <family val="2"/>
    </font>
    <font>
      <i/>
      <sz val="11"/>
      <color theme="1" tint="0.34998626667073579"/>
      <name val="Arial"/>
      <family val="2"/>
    </font>
    <font>
      <b/>
      <sz val="11"/>
      <color theme="0"/>
      <name val="Arial"/>
      <family val="2"/>
    </font>
    <font>
      <b/>
      <i/>
      <sz val="11"/>
      <color theme="1" tint="0.34998626667073579"/>
      <name val="Arial"/>
      <family val="2"/>
    </font>
    <font>
      <i/>
      <u/>
      <sz val="11"/>
      <color theme="1" tint="0.34998626667073579"/>
      <name val="Arial"/>
      <family val="2"/>
    </font>
    <font>
      <b/>
      <i/>
      <u/>
      <sz val="11"/>
      <color theme="1" tint="0.34998626667073579"/>
      <name val="Arial"/>
      <family val="2"/>
    </font>
    <font>
      <b/>
      <sz val="11"/>
      <color theme="1" tint="0.34998626667073579"/>
      <name val="Arial"/>
      <family val="2"/>
    </font>
    <font>
      <sz val="12"/>
      <color theme="0"/>
      <name val="Arial"/>
      <family val="2"/>
    </font>
    <font>
      <sz val="12"/>
      <color theme="1"/>
      <name val="Arial"/>
      <family val="2"/>
    </font>
    <font>
      <b/>
      <sz val="16"/>
      <color theme="0"/>
      <name val="Arial"/>
      <family val="2"/>
    </font>
    <font>
      <b/>
      <sz val="16"/>
      <color indexed="62"/>
      <name val="Arial"/>
      <family val="2"/>
    </font>
    <font>
      <b/>
      <sz val="11"/>
      <color indexed="62"/>
      <name val="Arial"/>
      <family val="2"/>
    </font>
    <font>
      <sz val="11"/>
      <color theme="1"/>
      <name val="Arial"/>
      <family val="2"/>
    </font>
    <font>
      <sz val="11"/>
      <color indexed="8"/>
      <name val="Arial"/>
      <family val="2"/>
    </font>
    <font>
      <sz val="10"/>
      <color indexed="8"/>
      <name val="Arial"/>
      <family val="2"/>
    </font>
    <font>
      <sz val="10"/>
      <name val="Arial"/>
      <family val="2"/>
    </font>
    <font>
      <b/>
      <sz val="12"/>
      <color theme="1"/>
      <name val="Arial"/>
      <family val="2"/>
    </font>
    <font>
      <b/>
      <sz val="9"/>
      <name val="Arial"/>
      <family val="2"/>
    </font>
    <font>
      <sz val="12"/>
      <color indexed="9"/>
      <name val="Arial"/>
      <family val="2"/>
    </font>
    <font>
      <sz val="12"/>
      <name val="Arial"/>
      <family val="2"/>
    </font>
    <font>
      <b/>
      <sz val="10"/>
      <color indexed="8"/>
      <name val="Arial"/>
      <family val="2"/>
    </font>
    <font>
      <b/>
      <sz val="9"/>
      <color theme="1"/>
      <name val="Arial"/>
      <family val="2"/>
    </font>
    <font>
      <sz val="9"/>
      <color theme="1"/>
      <name val="Arial"/>
      <family val="2"/>
    </font>
    <font>
      <sz val="9"/>
      <color indexed="8"/>
      <name val="Arial"/>
      <family val="2"/>
    </font>
    <font>
      <sz val="9"/>
      <color theme="0"/>
      <name val="Arial"/>
      <family val="2"/>
    </font>
    <font>
      <sz val="11"/>
      <color theme="0"/>
      <name val="Arial"/>
      <family val="2"/>
    </font>
    <font>
      <sz val="8"/>
      <color indexed="8"/>
      <name val="Arial"/>
      <family val="2"/>
    </font>
    <font>
      <sz val="8"/>
      <color theme="1"/>
      <name val="Arial"/>
      <family val="2"/>
    </font>
    <font>
      <sz val="8"/>
      <name val="Arial"/>
      <family val="2"/>
    </font>
    <font>
      <b/>
      <sz val="12"/>
      <color indexed="8"/>
      <name val="Arial"/>
      <family val="2"/>
    </font>
    <font>
      <sz val="9"/>
      <name val="Arial"/>
      <family val="2"/>
    </font>
    <font>
      <b/>
      <sz val="9"/>
      <color indexed="8"/>
      <name val="Arial"/>
      <family val="2"/>
    </font>
    <font>
      <sz val="9"/>
      <color theme="9" tint="-0.249977111117893"/>
      <name val="Arial"/>
      <family val="2"/>
    </font>
    <font>
      <b/>
      <i/>
      <sz val="9"/>
      <color theme="9" tint="-0.249977111117893"/>
      <name val="Arial"/>
      <family val="2"/>
    </font>
    <font>
      <i/>
      <u/>
      <sz val="9"/>
      <color theme="9" tint="-0.249977111117893"/>
      <name val="Arial"/>
      <family val="2"/>
    </font>
    <font>
      <sz val="9"/>
      <color theme="4" tint="0.79998168889431442"/>
      <name val="Arial"/>
      <family val="2"/>
    </font>
    <font>
      <sz val="10"/>
      <color theme="0"/>
      <name val="Arial"/>
      <family val="2"/>
    </font>
    <font>
      <sz val="10"/>
      <color rgb="FFC00000"/>
      <name val="Arial"/>
      <family val="2"/>
    </font>
    <font>
      <u/>
      <sz val="10"/>
      <color theme="0"/>
      <name val="Arial"/>
      <family val="2"/>
    </font>
    <font>
      <b/>
      <i/>
      <sz val="11"/>
      <color theme="3"/>
      <name val="Arial"/>
      <family val="2"/>
    </font>
    <font>
      <i/>
      <sz val="8"/>
      <color theme="1" tint="0.34998626667073579"/>
      <name val="Arial"/>
      <family val="2"/>
    </font>
    <font>
      <b/>
      <i/>
      <sz val="11"/>
      <name val="Arial"/>
      <family val="2"/>
    </font>
    <font>
      <i/>
      <sz val="11"/>
      <name val="Arial"/>
      <family val="2"/>
    </font>
    <font>
      <b/>
      <sz val="10"/>
      <color theme="0"/>
      <name val="Arial"/>
      <family val="2"/>
    </font>
    <font>
      <b/>
      <u/>
      <sz val="10"/>
      <color theme="3"/>
      <name val="Arial"/>
      <family val="2"/>
    </font>
    <font>
      <sz val="10"/>
      <color indexed="9"/>
      <name val="Arial"/>
      <family val="2"/>
    </font>
    <font>
      <sz val="10"/>
      <color theme="0" tint="-4.9989318521683403E-2"/>
      <name val="Arial"/>
      <family val="2"/>
    </font>
    <font>
      <sz val="8"/>
      <color theme="0" tint="-4.9989318521683403E-2"/>
      <name val="Arial"/>
      <family val="2"/>
    </font>
    <font>
      <b/>
      <sz val="10"/>
      <color indexed="16"/>
      <name val="Arial"/>
      <family val="2"/>
    </font>
    <font>
      <b/>
      <sz val="9"/>
      <color indexed="16"/>
      <name val="Arial"/>
      <family val="2"/>
    </font>
    <font>
      <b/>
      <sz val="9"/>
      <color indexed="10"/>
      <name val="Arial"/>
      <family val="2"/>
    </font>
    <font>
      <sz val="10"/>
      <color indexed="22"/>
      <name val="Arial"/>
      <family val="2"/>
    </font>
    <font>
      <b/>
      <sz val="9"/>
      <color indexed="9"/>
      <name val="Arial"/>
      <family val="2"/>
    </font>
    <font>
      <b/>
      <u/>
      <sz val="9"/>
      <color indexed="16"/>
      <name val="Arial"/>
      <family val="2"/>
    </font>
  </fonts>
  <fills count="11">
    <fill>
      <patternFill patternType="none"/>
    </fill>
    <fill>
      <patternFill patternType="gray125"/>
    </fill>
    <fill>
      <patternFill patternType="solid">
        <fgColor indexed="22"/>
        <bgColor indexed="64"/>
      </patternFill>
    </fill>
    <fill>
      <patternFill patternType="gray0625"/>
    </fill>
    <fill>
      <patternFill patternType="solid">
        <fgColor theme="0" tint="-0.14999847407452621"/>
        <bgColor indexed="64"/>
      </patternFill>
    </fill>
    <fill>
      <patternFill patternType="solid">
        <fgColor theme="8" tint="0.79998168889431442"/>
        <bgColor indexed="64"/>
      </patternFill>
    </fill>
    <fill>
      <patternFill patternType="gray0625">
        <bgColor theme="8" tint="0.79998168889431442"/>
      </patternFill>
    </fill>
    <fill>
      <patternFill patternType="solid">
        <fgColor theme="3"/>
        <bgColor indexed="64"/>
      </patternFill>
    </fill>
    <fill>
      <patternFill patternType="solid">
        <fgColor theme="4"/>
        <bgColor indexed="64"/>
      </patternFill>
    </fill>
    <fill>
      <patternFill patternType="solid">
        <fgColor theme="0" tint="-4.9989318521683403E-2"/>
        <bgColor indexed="64"/>
      </patternFill>
    </fill>
    <fill>
      <patternFill patternType="solid">
        <fgColor rgb="FFE5E5E7"/>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style="thin">
        <color indexed="64"/>
      </left>
      <right/>
      <top style="medium">
        <color indexed="64"/>
      </top>
      <bottom style="medium">
        <color indexed="64"/>
      </bottom>
      <diagonal/>
    </border>
    <border>
      <left style="thin">
        <color indexed="64"/>
      </left>
      <right/>
      <top/>
      <bottom/>
      <diagonal/>
    </border>
    <border>
      <left style="thin">
        <color theme="0"/>
      </left>
      <right style="thin">
        <color theme="0"/>
      </right>
      <top style="thin">
        <color theme="0"/>
      </top>
      <bottom style="thin">
        <color theme="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style="thin">
        <color theme="0"/>
      </left>
      <right/>
      <top/>
      <bottom style="thin">
        <color theme="0"/>
      </bottom>
      <diagonal/>
    </border>
    <border>
      <left style="thin">
        <color theme="0"/>
      </left>
      <right/>
      <top style="thin">
        <color theme="0"/>
      </top>
      <bottom style="thin">
        <color theme="0"/>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right/>
      <top style="double">
        <color indexed="64"/>
      </top>
      <bottom style="thin">
        <color theme="1" tint="0.499984740745262"/>
      </bottom>
      <diagonal/>
    </border>
    <border>
      <left/>
      <right/>
      <top style="thin">
        <color theme="1" tint="0.499984740745262"/>
      </top>
      <bottom style="thin">
        <color theme="1" tint="0.499984740745262"/>
      </bottom>
      <diagonal/>
    </border>
    <border>
      <left/>
      <right/>
      <top style="thin">
        <color theme="1" tint="0.499984740745262"/>
      </top>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5">
    <xf numFmtId="0" fontId="0" fillId="0" borderId="0"/>
    <xf numFmtId="44" fontId="1" fillId="0" borderId="0" applyFont="0" applyFill="0" applyBorder="0" applyAlignment="0" applyProtection="0"/>
    <xf numFmtId="44" fontId="2" fillId="0" borderId="0" applyFont="0" applyFill="0" applyBorder="0" applyAlignment="0" applyProtection="0"/>
    <xf numFmtId="0" fontId="3" fillId="0" borderId="0"/>
    <xf numFmtId="0" fontId="4" fillId="0" borderId="0" applyNumberFormat="0" applyFill="0" applyBorder="0" applyAlignment="0" applyProtection="0"/>
  </cellStyleXfs>
  <cellXfs count="436">
    <xf numFmtId="0" fontId="0" fillId="0" borderId="0" xfId="0"/>
    <xf numFmtId="0" fontId="0" fillId="0" borderId="0" xfId="0" applyProtection="1">
      <protection hidden="1"/>
    </xf>
    <xf numFmtId="0" fontId="0" fillId="0" borderId="0" xfId="0" applyAlignment="1" applyProtection="1">
      <alignment horizontal="center"/>
      <protection hidden="1"/>
    </xf>
    <xf numFmtId="14" fontId="0" fillId="0" borderId="0" xfId="0" applyNumberFormat="1" applyAlignment="1">
      <alignment horizontal="right" vertical="center"/>
    </xf>
    <xf numFmtId="165" fontId="0" fillId="0" borderId="0" xfId="0" applyNumberFormat="1" applyAlignment="1">
      <alignment horizontal="right" vertical="center"/>
    </xf>
    <xf numFmtId="0" fontId="0" fillId="0" borderId="0" xfId="0" applyAlignment="1">
      <alignment horizontal="right" vertical="center"/>
    </xf>
    <xf numFmtId="14" fontId="0" fillId="0" borderId="0" xfId="0" applyNumberFormat="1"/>
    <xf numFmtId="8" fontId="0" fillId="0" borderId="0" xfId="0" applyNumberFormat="1"/>
    <xf numFmtId="1" fontId="0" fillId="0" borderId="0" xfId="0" applyNumberFormat="1"/>
    <xf numFmtId="165" fontId="0" fillId="0" borderId="0" xfId="0" applyNumberFormat="1"/>
    <xf numFmtId="2" fontId="0" fillId="0" borderId="0" xfId="0" applyNumberFormat="1"/>
    <xf numFmtId="0" fontId="0" fillId="0" borderId="1" xfId="0" applyBorder="1"/>
    <xf numFmtId="0" fontId="0" fillId="0" borderId="47" xfId="0" applyBorder="1"/>
    <xf numFmtId="0" fontId="5" fillId="7" borderId="0" xfId="0" applyFont="1" applyFill="1" applyProtection="1">
      <protection hidden="1"/>
    </xf>
    <xf numFmtId="0" fontId="6" fillId="7" borderId="0" xfId="0" applyFont="1" applyFill="1" applyAlignment="1" applyProtection="1">
      <alignment vertical="top" wrapText="1"/>
      <protection hidden="1"/>
    </xf>
    <xf numFmtId="0" fontId="9" fillId="0" borderId="0" xfId="0" applyFont="1" applyAlignment="1">
      <alignment horizontal="center"/>
    </xf>
    <xf numFmtId="0" fontId="5" fillId="0" borderId="0" xfId="0" applyFont="1"/>
    <xf numFmtId="0" fontId="5" fillId="0" borderId="0" xfId="0" applyFont="1" applyProtection="1">
      <protection hidden="1"/>
    </xf>
    <xf numFmtId="0" fontId="5" fillId="9" borderId="0" xfId="0" applyFont="1" applyFill="1" applyProtection="1">
      <protection hidden="1"/>
    </xf>
    <xf numFmtId="0" fontId="11" fillId="9" borderId="0" xfId="0" applyFont="1" applyFill="1" applyAlignment="1" applyProtection="1">
      <alignment wrapText="1"/>
      <protection hidden="1"/>
    </xf>
    <xf numFmtId="0" fontId="5" fillId="0" borderId="0" xfId="0" applyFont="1" applyAlignment="1" applyProtection="1">
      <alignment vertical="top"/>
      <protection hidden="1"/>
    </xf>
    <xf numFmtId="0" fontId="5" fillId="0" borderId="0" xfId="0" applyFont="1" applyAlignment="1">
      <alignment horizontal="center"/>
    </xf>
    <xf numFmtId="0" fontId="14" fillId="0" borderId="0" xfId="0" applyFont="1" applyProtection="1">
      <protection hidden="1"/>
    </xf>
    <xf numFmtId="165" fontId="14" fillId="0" borderId="0" xfId="0" applyNumberFormat="1" applyFont="1" applyProtection="1">
      <protection hidden="1"/>
    </xf>
    <xf numFmtId="164" fontId="14" fillId="0" borderId="0" xfId="0" applyNumberFormat="1" applyFont="1" applyAlignment="1" applyProtection="1">
      <alignment horizontal="center"/>
      <protection hidden="1"/>
    </xf>
    <xf numFmtId="0" fontId="14" fillId="0" borderId="0" xfId="0" applyFont="1" applyAlignment="1">
      <alignment horizontal="center"/>
    </xf>
    <xf numFmtId="0" fontId="14" fillId="0" borderId="0" xfId="0" applyFont="1"/>
    <xf numFmtId="0" fontId="14" fillId="0" borderId="0" xfId="0" applyFont="1" applyAlignment="1">
      <alignment horizontal="left"/>
    </xf>
    <xf numFmtId="164" fontId="5" fillId="0" borderId="0" xfId="0" applyNumberFormat="1" applyFont="1" applyAlignment="1">
      <alignment horizontal="right"/>
    </xf>
    <xf numFmtId="164" fontId="14" fillId="0" borderId="0" xfId="0" applyNumberFormat="1" applyFont="1"/>
    <xf numFmtId="1" fontId="14" fillId="0" borderId="0" xfId="0" applyNumberFormat="1" applyFont="1"/>
    <xf numFmtId="167" fontId="16" fillId="0" borderId="0" xfId="0" applyNumberFormat="1" applyFont="1" applyProtection="1">
      <protection hidden="1"/>
    </xf>
    <xf numFmtId="164" fontId="14" fillId="0" borderId="0" xfId="0" applyNumberFormat="1" applyFont="1" applyAlignment="1">
      <alignment horizontal="center"/>
    </xf>
    <xf numFmtId="165" fontId="14" fillId="0" borderId="0" xfId="0" applyNumberFormat="1" applyFont="1"/>
    <xf numFmtId="0" fontId="19" fillId="0" borderId="0" xfId="0" applyFont="1"/>
    <xf numFmtId="14" fontId="18" fillId="0" borderId="0" xfId="0" applyNumberFormat="1" applyFont="1" applyProtection="1">
      <protection hidden="1"/>
    </xf>
    <xf numFmtId="2" fontId="15" fillId="0" borderId="0" xfId="0" applyNumberFormat="1" applyFont="1" applyProtection="1">
      <protection hidden="1"/>
    </xf>
    <xf numFmtId="0" fontId="20" fillId="0" borderId="0" xfId="0" applyFont="1" applyProtection="1">
      <protection hidden="1"/>
    </xf>
    <xf numFmtId="0" fontId="14" fillId="0" borderId="0" xfId="0" applyFont="1" applyAlignment="1" applyProtection="1">
      <alignment wrapText="1"/>
      <protection hidden="1"/>
    </xf>
    <xf numFmtId="0" fontId="5" fillId="0" borderId="0" xfId="0" applyFont="1" applyAlignment="1" applyProtection="1">
      <alignment wrapText="1"/>
      <protection hidden="1"/>
    </xf>
    <xf numFmtId="164" fontId="14" fillId="0" borderId="0" xfId="0" applyNumberFormat="1" applyFont="1" applyAlignment="1">
      <alignment horizontal="center" wrapText="1"/>
    </xf>
    <xf numFmtId="0" fontId="5" fillId="0" borderId="0" xfId="0" applyFont="1" applyAlignment="1">
      <alignment wrapText="1"/>
    </xf>
    <xf numFmtId="0" fontId="12" fillId="7" borderId="0" xfId="0" applyFont="1" applyFill="1" applyAlignment="1" applyProtection="1">
      <alignment horizontal="left"/>
      <protection hidden="1"/>
    </xf>
    <xf numFmtId="0" fontId="14" fillId="7" borderId="0" xfId="0" applyFont="1" applyFill="1" applyProtection="1">
      <protection hidden="1"/>
    </xf>
    <xf numFmtId="0" fontId="5" fillId="0" borderId="0" xfId="0" applyFont="1" applyAlignment="1">
      <alignment horizontal="left"/>
    </xf>
    <xf numFmtId="0" fontId="22" fillId="7" borderId="0" xfId="4" applyFont="1" applyFill="1" applyAlignment="1" applyProtection="1">
      <alignment horizontal="right"/>
      <protection hidden="1"/>
    </xf>
    <xf numFmtId="0" fontId="13" fillId="7" borderId="5" xfId="0" applyFont="1" applyFill="1" applyBorder="1" applyAlignment="1">
      <alignment horizontal="center" wrapText="1"/>
    </xf>
    <xf numFmtId="0" fontId="5" fillId="0" borderId="52" xfId="0" applyFont="1" applyBorder="1"/>
    <xf numFmtId="0" fontId="5" fillId="0" borderId="50" xfId="0" applyFont="1" applyBorder="1"/>
    <xf numFmtId="0" fontId="5" fillId="0" borderId="41" xfId="0" applyFont="1" applyBorder="1"/>
    <xf numFmtId="0" fontId="5" fillId="0" borderId="53" xfId="0" applyFont="1" applyBorder="1"/>
    <xf numFmtId="0" fontId="5" fillId="0" borderId="54" xfId="0" applyFont="1" applyBorder="1"/>
    <xf numFmtId="0" fontId="5" fillId="0" borderId="55" xfId="0" applyFont="1" applyBorder="1"/>
    <xf numFmtId="0" fontId="5" fillId="0" borderId="56" xfId="0" applyFont="1" applyBorder="1"/>
    <xf numFmtId="0" fontId="5" fillId="0" borderId="41" xfId="0" applyFont="1" applyBorder="1" applyAlignment="1">
      <alignment wrapText="1"/>
    </xf>
    <xf numFmtId="0" fontId="9" fillId="0" borderId="0" xfId="0" applyFont="1"/>
    <xf numFmtId="0" fontId="6" fillId="0" borderId="0" xfId="0" applyFont="1" applyProtection="1">
      <protection hidden="1"/>
    </xf>
    <xf numFmtId="0" fontId="24" fillId="7" borderId="57" xfId="0" applyFont="1" applyFill="1" applyBorder="1" applyAlignment="1">
      <alignment horizontal="center" wrapText="1"/>
    </xf>
    <xf numFmtId="0" fontId="25" fillId="9" borderId="58" xfId="0" applyFont="1" applyFill="1" applyBorder="1" applyAlignment="1">
      <alignment wrapText="1"/>
    </xf>
    <xf numFmtId="0" fontId="26" fillId="8" borderId="47" xfId="0" applyFont="1" applyFill="1" applyBorder="1" applyAlignment="1">
      <alignment wrapText="1"/>
    </xf>
    <xf numFmtId="0" fontId="25" fillId="9" borderId="47" xfId="0" applyFont="1" applyFill="1" applyBorder="1" applyAlignment="1">
      <alignment wrapText="1"/>
    </xf>
    <xf numFmtId="0" fontId="27" fillId="9" borderId="47" xfId="0" applyFont="1" applyFill="1" applyBorder="1" applyAlignment="1">
      <alignment wrapText="1"/>
    </xf>
    <xf numFmtId="0" fontId="28" fillId="9" borderId="47" xfId="4" applyFont="1" applyFill="1" applyBorder="1" applyAlignment="1">
      <alignment wrapText="1"/>
    </xf>
    <xf numFmtId="0" fontId="29" fillId="9" borderId="47" xfId="0" applyFont="1" applyFill="1" applyBorder="1" applyAlignment="1">
      <alignment wrapText="1"/>
    </xf>
    <xf numFmtId="0" fontId="30" fillId="4" borderId="47" xfId="0" applyFont="1" applyFill="1" applyBorder="1" applyAlignment="1">
      <alignment wrapText="1"/>
    </xf>
    <xf numFmtId="0" fontId="31" fillId="7" borderId="2" xfId="4" applyFont="1" applyFill="1" applyBorder="1" applyAlignment="1">
      <alignment horizontal="right"/>
    </xf>
    <xf numFmtId="0" fontId="32" fillId="0" borderId="0" xfId="0" applyFont="1" applyAlignment="1">
      <alignment wrapText="1"/>
    </xf>
    <xf numFmtId="0" fontId="32" fillId="0" borderId="51" xfId="0" applyFont="1" applyBorder="1" applyAlignment="1">
      <alignment wrapText="1"/>
    </xf>
    <xf numFmtId="0" fontId="32" fillId="7" borderId="0" xfId="0" applyFont="1" applyFill="1" applyProtection="1">
      <protection hidden="1"/>
    </xf>
    <xf numFmtId="0" fontId="34" fillId="7" borderId="0" xfId="0" applyFont="1" applyFill="1" applyAlignment="1" applyProtection="1">
      <alignment horizontal="center"/>
      <protection hidden="1"/>
    </xf>
    <xf numFmtId="0" fontId="32" fillId="0" borderId="0" xfId="0" applyFont="1"/>
    <xf numFmtId="14" fontId="32" fillId="0" borderId="0" xfId="0" applyNumberFormat="1" applyFont="1"/>
    <xf numFmtId="0" fontId="35" fillId="7" borderId="0" xfId="0" applyFont="1" applyFill="1" applyAlignment="1" applyProtection="1">
      <alignment horizontal="center"/>
      <protection hidden="1"/>
    </xf>
    <xf numFmtId="0" fontId="32" fillId="0" borderId="0" xfId="0" applyFont="1" applyProtection="1">
      <protection hidden="1"/>
    </xf>
    <xf numFmtId="0" fontId="36" fillId="0" borderId="0" xfId="0" applyFont="1" applyProtection="1">
      <protection hidden="1"/>
    </xf>
    <xf numFmtId="0" fontId="37" fillId="0" borderId="0" xfId="0" applyFont="1" applyProtection="1">
      <protection hidden="1"/>
    </xf>
    <xf numFmtId="14" fontId="37" fillId="0" borderId="0" xfId="0" applyNumberFormat="1" applyFont="1" applyProtection="1">
      <protection hidden="1"/>
    </xf>
    <xf numFmtId="0" fontId="36" fillId="0" borderId="0" xfId="0" applyFont="1"/>
    <xf numFmtId="0" fontId="38" fillId="0" borderId="0" xfId="0" applyFont="1" applyProtection="1">
      <protection hidden="1"/>
    </xf>
    <xf numFmtId="0" fontId="38" fillId="0" borderId="0" xfId="0" applyFont="1" applyAlignment="1" applyProtection="1">
      <alignment horizontal="right"/>
      <protection hidden="1"/>
    </xf>
    <xf numFmtId="0" fontId="39" fillId="0" borderId="0" xfId="0" applyFont="1" applyAlignment="1" applyProtection="1">
      <alignment horizontal="center"/>
      <protection hidden="1"/>
    </xf>
    <xf numFmtId="0" fontId="40" fillId="0" borderId="0" xfId="0" applyFont="1" applyAlignment="1">
      <alignment vertical="center"/>
    </xf>
    <xf numFmtId="0" fontId="40" fillId="0" borderId="0" xfId="0" applyFont="1"/>
    <xf numFmtId="0" fontId="41" fillId="0" borderId="0" xfId="0" applyFont="1" applyAlignment="1" applyProtection="1">
      <alignment horizontal="center" wrapText="1"/>
      <protection hidden="1"/>
    </xf>
    <xf numFmtId="0" fontId="42" fillId="0" borderId="0" xfId="0" applyFont="1" applyProtection="1">
      <protection hidden="1"/>
    </xf>
    <xf numFmtId="0" fontId="43" fillId="0" borderId="0" xfId="0" applyFont="1"/>
    <xf numFmtId="0" fontId="32" fillId="0" borderId="0" xfId="0" applyFont="1" applyAlignment="1">
      <alignment horizontal="left"/>
    </xf>
    <xf numFmtId="0" fontId="45" fillId="0" borderId="0" xfId="0" applyFont="1" applyAlignment="1" applyProtection="1">
      <alignment horizontal="left"/>
      <protection hidden="1"/>
    </xf>
    <xf numFmtId="0" fontId="41" fillId="0" borderId="0" xfId="0" applyFont="1" applyAlignment="1" applyProtection="1">
      <alignment horizontal="left"/>
      <protection hidden="1"/>
    </xf>
    <xf numFmtId="0" fontId="46" fillId="0" borderId="0" xfId="0" applyFont="1" applyProtection="1">
      <protection hidden="1"/>
    </xf>
    <xf numFmtId="0" fontId="37" fillId="0" borderId="0" xfId="0" applyFont="1" applyAlignment="1" applyProtection="1">
      <alignment horizontal="left" vertical="top" wrapText="1"/>
      <protection hidden="1"/>
    </xf>
    <xf numFmtId="0" fontId="47" fillId="0" borderId="0" xfId="0" applyFont="1" applyAlignment="1" applyProtection="1">
      <alignment vertical="top" wrapText="1"/>
      <protection hidden="1"/>
    </xf>
    <xf numFmtId="0" fontId="48" fillId="7" borderId="0" xfId="0" applyFont="1" applyFill="1" applyProtection="1">
      <protection hidden="1"/>
    </xf>
    <xf numFmtId="0" fontId="49" fillId="7" borderId="0" xfId="0" applyFont="1" applyFill="1" applyAlignment="1">
      <alignment vertical="center"/>
    </xf>
    <xf numFmtId="0" fontId="48" fillId="7" borderId="0" xfId="0" applyFont="1" applyFill="1" applyAlignment="1">
      <alignment vertical="center" wrapText="1"/>
    </xf>
    <xf numFmtId="0" fontId="26" fillId="7" borderId="0" xfId="4" quotePrefix="1" applyFont="1" applyFill="1" applyAlignment="1">
      <alignment horizontal="right" vertical="center" wrapText="1"/>
    </xf>
    <xf numFmtId="0" fontId="32" fillId="7" borderId="0" xfId="0" applyFont="1" applyFill="1"/>
    <xf numFmtId="0" fontId="46" fillId="0" borderId="0" xfId="0" applyFont="1"/>
    <xf numFmtId="14" fontId="36" fillId="0" borderId="0" xfId="0" applyNumberFormat="1" applyFont="1"/>
    <xf numFmtId="0" fontId="50" fillId="0" borderId="0" xfId="0" applyFont="1" applyAlignment="1" applyProtection="1">
      <alignment vertical="top"/>
      <protection hidden="1"/>
    </xf>
    <xf numFmtId="165" fontId="38" fillId="0" borderId="1" xfId="0" applyNumberFormat="1" applyFont="1" applyBorder="1" applyAlignment="1" applyProtection="1">
      <alignment horizontal="right"/>
      <protection hidden="1"/>
    </xf>
    <xf numFmtId="0" fontId="41" fillId="0" borderId="1" xfId="0" applyFont="1" applyBorder="1" applyAlignment="1" applyProtection="1">
      <alignment horizontal="center" wrapText="1"/>
      <protection hidden="1"/>
    </xf>
    <xf numFmtId="0" fontId="41" fillId="0" borderId="6" xfId="0" applyFont="1" applyBorder="1" applyAlignment="1" applyProtection="1">
      <alignment horizontal="center" wrapText="1"/>
      <protection hidden="1"/>
    </xf>
    <xf numFmtId="0" fontId="46" fillId="0" borderId="13" xfId="0" applyFont="1" applyBorder="1" applyAlignment="1">
      <alignment horizontal="center"/>
    </xf>
    <xf numFmtId="0" fontId="54" fillId="5" borderId="10" xfId="0" applyFont="1" applyFill="1" applyBorder="1" applyAlignment="1" applyProtection="1">
      <alignment horizontal="left" wrapText="1"/>
      <protection locked="0"/>
    </xf>
    <xf numFmtId="14" fontId="54" fillId="5" borderId="11" xfId="0" applyNumberFormat="1" applyFont="1" applyFill="1" applyBorder="1" applyAlignment="1" applyProtection="1">
      <alignment horizontal="center" wrapText="1"/>
      <protection locked="0"/>
    </xf>
    <xf numFmtId="1" fontId="54" fillId="0" borderId="4" xfId="0" applyNumberFormat="1" applyFont="1" applyBorder="1" applyAlignment="1" applyProtection="1">
      <alignment horizontal="center" wrapText="1"/>
      <protection hidden="1"/>
    </xf>
    <xf numFmtId="165" fontId="54" fillId="0" borderId="2" xfId="0" applyNumberFormat="1" applyFont="1" applyBorder="1" applyAlignment="1" applyProtection="1">
      <alignment horizontal="right" wrapText="1"/>
      <protection hidden="1"/>
    </xf>
    <xf numFmtId="0" fontId="54" fillId="5" borderId="1" xfId="0" applyFont="1" applyFill="1" applyBorder="1" applyAlignment="1" applyProtection="1">
      <alignment horizontal="left" wrapText="1"/>
      <protection locked="0"/>
    </xf>
    <xf numFmtId="14" fontId="54" fillId="5" borderId="12" xfId="0" applyNumberFormat="1" applyFont="1" applyFill="1" applyBorder="1" applyAlignment="1" applyProtection="1">
      <alignment horizontal="center" wrapText="1"/>
      <protection locked="0"/>
    </xf>
    <xf numFmtId="14" fontId="54" fillId="5" borderId="13" xfId="0" applyNumberFormat="1" applyFont="1" applyFill="1" applyBorder="1" applyAlignment="1" applyProtection="1">
      <alignment horizontal="center" wrapText="1"/>
      <protection locked="0"/>
    </xf>
    <xf numFmtId="0" fontId="54" fillId="0" borderId="3" xfId="0" applyFont="1" applyBorder="1" applyAlignment="1" applyProtection="1">
      <alignment horizontal="center" wrapText="1"/>
      <protection hidden="1"/>
    </xf>
    <xf numFmtId="0" fontId="54" fillId="5" borderId="14" xfId="0" applyFont="1" applyFill="1" applyBorder="1" applyAlignment="1" applyProtection="1">
      <alignment horizontal="left" wrapText="1"/>
      <protection locked="0"/>
    </xf>
    <xf numFmtId="14" fontId="54" fillId="5" borderId="15" xfId="0" applyNumberFormat="1" applyFont="1" applyFill="1" applyBorder="1" applyAlignment="1" applyProtection="1">
      <alignment horizontal="center" wrapText="1"/>
      <protection locked="0"/>
    </xf>
    <xf numFmtId="0" fontId="47" fillId="0" borderId="0" xfId="0" applyFont="1" applyProtection="1">
      <protection hidden="1"/>
    </xf>
    <xf numFmtId="0" fontId="55" fillId="0" borderId="0" xfId="0" applyFont="1" applyAlignment="1" applyProtection="1">
      <alignment horizontal="right"/>
      <protection hidden="1"/>
    </xf>
    <xf numFmtId="165" fontId="47" fillId="0" borderId="1" xfId="0" applyNumberFormat="1" applyFont="1" applyBorder="1" applyAlignment="1" applyProtection="1">
      <alignment horizontal="right"/>
      <protection hidden="1"/>
    </xf>
    <xf numFmtId="165" fontId="56" fillId="0" borderId="0" xfId="0" applyNumberFormat="1" applyFont="1" applyAlignment="1" applyProtection="1">
      <alignment horizontal="right"/>
      <protection hidden="1"/>
    </xf>
    <xf numFmtId="165" fontId="47" fillId="0" borderId="0" xfId="0" applyNumberFormat="1" applyFont="1" applyAlignment="1" applyProtection="1">
      <alignment horizontal="right"/>
      <protection hidden="1"/>
    </xf>
    <xf numFmtId="0" fontId="59" fillId="0" borderId="0" xfId="0" applyFont="1" applyAlignment="1" applyProtection="1">
      <alignment horizontal="left"/>
      <protection hidden="1"/>
    </xf>
    <xf numFmtId="14" fontId="38" fillId="5" borderId="9" xfId="0" applyNumberFormat="1" applyFont="1" applyFill="1" applyBorder="1" applyAlignment="1" applyProtection="1">
      <alignment horizontal="center"/>
      <protection locked="0"/>
    </xf>
    <xf numFmtId="0" fontId="39" fillId="0" borderId="1" xfId="0" applyFont="1" applyBorder="1" applyAlignment="1" applyProtection="1">
      <alignment horizontal="center"/>
      <protection hidden="1"/>
    </xf>
    <xf numFmtId="0" fontId="38" fillId="5" borderId="9" xfId="0" applyFont="1" applyFill="1" applyBorder="1" applyProtection="1">
      <protection locked="0"/>
    </xf>
    <xf numFmtId="0" fontId="39" fillId="5" borderId="9" xfId="0" applyFont="1" applyFill="1" applyBorder="1" applyAlignment="1" applyProtection="1">
      <alignment horizontal="center"/>
      <protection locked="0"/>
    </xf>
    <xf numFmtId="0" fontId="52" fillId="0" borderId="0" xfId="0" applyFont="1" applyAlignment="1">
      <alignment horizontal="center"/>
    </xf>
    <xf numFmtId="0" fontId="65" fillId="9" borderId="0" xfId="0" applyFont="1" applyFill="1" applyAlignment="1">
      <alignment vertical="top" wrapText="1"/>
    </xf>
    <xf numFmtId="0" fontId="66" fillId="9" borderId="0" xfId="0" applyFont="1" applyFill="1"/>
    <xf numFmtId="0" fontId="43" fillId="9" borderId="0" xfId="0" applyFont="1" applyFill="1"/>
    <xf numFmtId="0" fontId="51" fillId="9" borderId="0" xfId="0" applyFont="1" applyFill="1" applyAlignment="1">
      <alignment horizontal="center"/>
    </xf>
    <xf numFmtId="0" fontId="25" fillId="9" borderId="0" xfId="0" applyFont="1" applyFill="1" applyAlignment="1">
      <alignment wrapText="1"/>
    </xf>
    <xf numFmtId="0" fontId="25" fillId="9" borderId="0" xfId="0" applyFont="1" applyFill="1" applyAlignment="1">
      <alignment horizontal="left" wrapText="1"/>
    </xf>
    <xf numFmtId="0" fontId="66" fillId="9" borderId="0" xfId="0" applyFont="1" applyFill="1" applyAlignment="1">
      <alignment wrapText="1"/>
    </xf>
    <xf numFmtId="0" fontId="51" fillId="9" borderId="0" xfId="0" applyFont="1" applyFill="1"/>
    <xf numFmtId="0" fontId="66" fillId="9" borderId="0" xfId="0" applyFont="1" applyFill="1" applyAlignment="1">
      <alignment horizontal="left" wrapText="1"/>
    </xf>
    <xf numFmtId="0" fontId="51" fillId="0" borderId="0" xfId="0" applyFont="1" applyAlignment="1">
      <alignment horizontal="center"/>
    </xf>
    <xf numFmtId="0" fontId="67" fillId="8" borderId="34" xfId="0" applyFont="1" applyFill="1" applyBorder="1" applyProtection="1">
      <protection hidden="1"/>
    </xf>
    <xf numFmtId="0" fontId="24" fillId="8" borderId="25" xfId="0" applyFont="1" applyFill="1" applyBorder="1" applyProtection="1">
      <protection hidden="1"/>
    </xf>
    <xf numFmtId="0" fontId="53" fillId="8" borderId="25" xfId="0" applyFont="1" applyFill="1" applyBorder="1" applyProtection="1">
      <protection hidden="1"/>
    </xf>
    <xf numFmtId="0" fontId="38" fillId="8" borderId="25" xfId="0" applyFont="1" applyFill="1" applyBorder="1" applyProtection="1">
      <protection hidden="1"/>
    </xf>
    <xf numFmtId="0" fontId="44" fillId="8" borderId="25" xfId="0" applyFont="1" applyFill="1" applyBorder="1" applyAlignment="1" applyProtection="1">
      <alignment wrapText="1"/>
      <protection hidden="1"/>
    </xf>
    <xf numFmtId="0" fontId="44" fillId="8" borderId="27" xfId="0" applyFont="1" applyFill="1" applyBorder="1" applyAlignment="1" applyProtection="1">
      <alignment wrapText="1"/>
      <protection hidden="1"/>
    </xf>
    <xf numFmtId="0" fontId="67" fillId="8" borderId="40" xfId="0" applyFont="1" applyFill="1" applyBorder="1" applyAlignment="1" applyProtection="1">
      <alignment vertical="top"/>
      <protection hidden="1"/>
    </xf>
    <xf numFmtId="0" fontId="24" fillId="8" borderId="0" xfId="0" applyFont="1" applyFill="1" applyAlignment="1" applyProtection="1">
      <alignment vertical="top"/>
      <protection hidden="1"/>
    </xf>
    <xf numFmtId="0" fontId="38" fillId="9" borderId="17" xfId="0" applyFont="1" applyFill="1" applyBorder="1" applyAlignment="1" applyProtection="1">
      <alignment horizontal="center" vertical="top"/>
      <protection locked="0"/>
    </xf>
    <xf numFmtId="0" fontId="32" fillId="0" borderId="34" xfId="0" applyFont="1" applyBorder="1" applyProtection="1">
      <protection hidden="1"/>
    </xf>
    <xf numFmtId="0" fontId="32" fillId="0" borderId="25" xfId="0" applyFont="1" applyBorder="1" applyProtection="1">
      <protection hidden="1"/>
    </xf>
    <xf numFmtId="0" fontId="32" fillId="0" borderId="7" xfId="0" applyFont="1" applyBorder="1" applyProtection="1">
      <protection hidden="1"/>
    </xf>
    <xf numFmtId="0" fontId="32" fillId="0" borderId="47" xfId="0" applyFont="1" applyBorder="1" applyProtection="1">
      <protection hidden="1"/>
    </xf>
    <xf numFmtId="0" fontId="44" fillId="0" borderId="47" xfId="0" applyFont="1" applyBorder="1" applyAlignment="1" applyProtection="1">
      <alignment horizontal="center"/>
      <protection hidden="1"/>
    </xf>
    <xf numFmtId="0" fontId="32" fillId="10" borderId="0" xfId="0" applyFont="1" applyFill="1" applyProtection="1">
      <protection hidden="1"/>
    </xf>
    <xf numFmtId="0" fontId="32" fillId="10" borderId="7" xfId="0" applyFont="1" applyFill="1" applyBorder="1" applyProtection="1">
      <protection hidden="1"/>
    </xf>
    <xf numFmtId="0" fontId="44" fillId="0" borderId="8" xfId="0" applyFont="1" applyBorder="1" applyProtection="1">
      <protection hidden="1"/>
    </xf>
    <xf numFmtId="0" fontId="38" fillId="0" borderId="38" xfId="0" applyFont="1" applyBorder="1" applyProtection="1">
      <protection hidden="1"/>
    </xf>
    <xf numFmtId="0" fontId="32" fillId="0" borderId="26" xfId="0" applyFont="1" applyBorder="1" applyProtection="1">
      <protection hidden="1"/>
    </xf>
    <xf numFmtId="0" fontId="44" fillId="0" borderId="2" xfId="0" applyFont="1" applyBorder="1" applyAlignment="1" applyProtection="1">
      <alignment horizontal="center"/>
      <protection hidden="1"/>
    </xf>
    <xf numFmtId="165" fontId="39" fillId="0" borderId="1" xfId="0" applyNumberFormat="1" applyFont="1" applyBorder="1" applyProtection="1">
      <protection hidden="1"/>
    </xf>
    <xf numFmtId="0" fontId="38" fillId="0" borderId="1" xfId="0" applyFont="1" applyBorder="1" applyAlignment="1" applyProtection="1">
      <alignment horizontal="center"/>
      <protection hidden="1"/>
    </xf>
    <xf numFmtId="165" fontId="38" fillId="0" borderId="1" xfId="0" applyNumberFormat="1" applyFont="1" applyBorder="1" applyProtection="1">
      <protection hidden="1"/>
    </xf>
    <xf numFmtId="0" fontId="32" fillId="10" borderId="38" xfId="0" applyFont="1" applyFill="1" applyBorder="1" applyProtection="1">
      <protection hidden="1"/>
    </xf>
    <xf numFmtId="0" fontId="32" fillId="10" borderId="26" xfId="0" applyFont="1" applyFill="1" applyBorder="1" applyProtection="1">
      <protection hidden="1"/>
    </xf>
    <xf numFmtId="0" fontId="32" fillId="0" borderId="5" xfId="0" applyFont="1" applyBorder="1" applyProtection="1">
      <protection hidden="1"/>
    </xf>
    <xf numFmtId="0" fontId="44" fillId="0" borderId="34" xfId="0" applyFont="1" applyBorder="1" applyProtection="1">
      <protection hidden="1"/>
    </xf>
    <xf numFmtId="0" fontId="44" fillId="0" borderId="3" xfId="0" applyFont="1" applyBorder="1" applyAlignment="1" applyProtection="1">
      <alignment horizontal="left"/>
      <protection hidden="1"/>
    </xf>
    <xf numFmtId="0" fontId="44" fillId="0" borderId="4" xfId="0" applyFont="1" applyBorder="1" applyAlignment="1" applyProtection="1">
      <alignment horizontal="center"/>
      <protection hidden="1"/>
    </xf>
    <xf numFmtId="0" fontId="55" fillId="0" borderId="6" xfId="0" applyFont="1" applyBorder="1" applyAlignment="1" applyProtection="1">
      <alignment horizontal="center"/>
      <protection hidden="1"/>
    </xf>
    <xf numFmtId="0" fontId="55" fillId="0" borderId="6" xfId="0" applyFont="1" applyBorder="1" applyAlignment="1" applyProtection="1">
      <alignment horizontal="center" wrapText="1"/>
      <protection hidden="1"/>
    </xf>
    <xf numFmtId="0" fontId="55" fillId="0" borderId="1" xfId="0" applyFont="1" applyBorder="1" applyAlignment="1" applyProtection="1">
      <alignment horizontal="center"/>
      <protection hidden="1"/>
    </xf>
    <xf numFmtId="0" fontId="32" fillId="10" borderId="27" xfId="0" applyFont="1" applyFill="1" applyBorder="1" applyProtection="1">
      <protection hidden="1"/>
    </xf>
    <xf numFmtId="0" fontId="32" fillId="0" borderId="40" xfId="0" applyFont="1" applyBorder="1" applyProtection="1">
      <protection hidden="1"/>
    </xf>
    <xf numFmtId="165" fontId="38" fillId="5" borderId="62" xfId="0" applyNumberFormat="1" applyFont="1" applyFill="1" applyBorder="1" applyAlignment="1" applyProtection="1">
      <alignment horizontal="center"/>
      <protection locked="0"/>
    </xf>
    <xf numFmtId="1" fontId="38" fillId="5" borderId="21" xfId="0" applyNumberFormat="1" applyFont="1" applyFill="1" applyBorder="1" applyAlignment="1" applyProtection="1">
      <alignment horizontal="center"/>
      <protection locked="0"/>
    </xf>
    <xf numFmtId="165" fontId="38" fillId="0" borderId="4" xfId="0" applyNumberFormat="1" applyFont="1" applyBorder="1" applyAlignment="1" applyProtection="1">
      <alignment horizontal="right"/>
      <protection hidden="1"/>
    </xf>
    <xf numFmtId="165" fontId="38" fillId="5" borderId="29" xfId="0" applyNumberFormat="1" applyFont="1" applyFill="1" applyBorder="1" applyAlignment="1" applyProtection="1">
      <alignment horizontal="center"/>
      <protection locked="0"/>
    </xf>
    <xf numFmtId="1" fontId="38" fillId="5" borderId="23" xfId="0" applyNumberFormat="1" applyFont="1" applyFill="1" applyBorder="1" applyAlignment="1" applyProtection="1">
      <alignment horizontal="center"/>
      <protection locked="0"/>
    </xf>
    <xf numFmtId="0" fontId="47" fillId="10" borderId="7" xfId="0" applyFont="1" applyFill="1" applyBorder="1" applyProtection="1">
      <protection hidden="1"/>
    </xf>
    <xf numFmtId="165" fontId="38" fillId="5" borderId="36" xfId="0" applyNumberFormat="1" applyFont="1" applyFill="1" applyBorder="1" applyAlignment="1" applyProtection="1">
      <alignment horizontal="center"/>
      <protection locked="0"/>
    </xf>
    <xf numFmtId="1" fontId="38" fillId="5" borderId="24" xfId="0" applyNumberFormat="1" applyFont="1" applyFill="1" applyBorder="1" applyAlignment="1" applyProtection="1">
      <alignment horizontal="center"/>
      <protection locked="0"/>
    </xf>
    <xf numFmtId="0" fontId="32" fillId="0" borderId="8" xfId="0" applyFont="1" applyBorder="1" applyProtection="1">
      <protection hidden="1"/>
    </xf>
    <xf numFmtId="0" fontId="38" fillId="0" borderId="38" xfId="0" applyFont="1" applyBorder="1" applyAlignment="1" applyProtection="1">
      <alignment horizontal="center"/>
      <protection hidden="1"/>
    </xf>
    <xf numFmtId="164" fontId="44" fillId="0" borderId="2" xfId="0" applyNumberFormat="1" applyFont="1" applyBorder="1" applyAlignment="1" applyProtection="1">
      <alignment horizontal="center"/>
      <protection hidden="1"/>
    </xf>
    <xf numFmtId="165" fontId="38" fillId="0" borderId="2" xfId="0" applyNumberFormat="1" applyFont="1" applyBorder="1" applyProtection="1">
      <protection hidden="1"/>
    </xf>
    <xf numFmtId="0" fontId="38" fillId="0" borderId="0" xfId="0" applyFont="1" applyAlignment="1" applyProtection="1">
      <alignment horizontal="center"/>
      <protection hidden="1"/>
    </xf>
    <xf numFmtId="164" fontId="44" fillId="0" borderId="0" xfId="0" applyNumberFormat="1" applyFont="1" applyAlignment="1" applyProtection="1">
      <alignment horizontal="center"/>
      <protection hidden="1"/>
    </xf>
    <xf numFmtId="165" fontId="38" fillId="0" borderId="0" xfId="0" applyNumberFormat="1" applyFont="1" applyProtection="1">
      <protection hidden="1"/>
    </xf>
    <xf numFmtId="0" fontId="67" fillId="8" borderId="42" xfId="0" applyFont="1" applyFill="1" applyBorder="1" applyProtection="1">
      <protection hidden="1"/>
    </xf>
    <xf numFmtId="0" fontId="31" fillId="8" borderId="43" xfId="0" applyFont="1" applyFill="1" applyBorder="1" applyProtection="1">
      <protection hidden="1"/>
    </xf>
    <xf numFmtId="0" fontId="67" fillId="8" borderId="43" xfId="0" applyFont="1" applyFill="1" applyBorder="1" applyProtection="1">
      <protection hidden="1"/>
    </xf>
    <xf numFmtId="0" fontId="32" fillId="9" borderId="40" xfId="0" applyFont="1" applyFill="1" applyBorder="1" applyProtection="1">
      <protection hidden="1"/>
    </xf>
    <xf numFmtId="0" fontId="38" fillId="9" borderId="0" xfId="0" applyFont="1" applyFill="1" applyProtection="1">
      <protection hidden="1"/>
    </xf>
    <xf numFmtId="0" fontId="32" fillId="9" borderId="0" xfId="0" applyFont="1" applyFill="1" applyProtection="1">
      <protection hidden="1"/>
    </xf>
    <xf numFmtId="0" fontId="32" fillId="9" borderId="7" xfId="0" applyFont="1" applyFill="1" applyBorder="1" applyProtection="1">
      <protection hidden="1"/>
    </xf>
    <xf numFmtId="0" fontId="44" fillId="9" borderId="40" xfId="0" applyFont="1" applyFill="1" applyBorder="1" applyProtection="1">
      <protection hidden="1"/>
    </xf>
    <xf numFmtId="167" fontId="69" fillId="9" borderId="7" xfId="0" applyNumberFormat="1" applyFont="1" applyFill="1" applyBorder="1" applyAlignment="1" applyProtection="1">
      <alignment horizontal="center"/>
      <protection hidden="1"/>
    </xf>
    <xf numFmtId="0" fontId="38" fillId="9" borderId="0" xfId="0" applyFont="1" applyFill="1" applyAlignment="1" applyProtection="1">
      <alignment horizontal="left" vertical="center"/>
      <protection hidden="1"/>
    </xf>
    <xf numFmtId="0" fontId="70" fillId="9" borderId="0" xfId="0" applyFont="1" applyFill="1" applyAlignment="1" applyProtection="1">
      <alignment horizontal="left" vertical="center"/>
      <protection hidden="1"/>
    </xf>
    <xf numFmtId="167" fontId="71" fillId="9" borderId="0" xfId="0" applyNumberFormat="1" applyFont="1" applyFill="1" applyAlignment="1" applyProtection="1">
      <alignment horizontal="center" vertical="center"/>
      <protection hidden="1"/>
    </xf>
    <xf numFmtId="167" fontId="71" fillId="9" borderId="7" xfId="0" applyNumberFormat="1" applyFont="1" applyFill="1" applyBorder="1" applyAlignment="1" applyProtection="1">
      <alignment horizontal="center" vertical="center"/>
      <protection hidden="1"/>
    </xf>
    <xf numFmtId="0" fontId="72" fillId="9" borderId="0" xfId="0" applyFont="1" applyFill="1" applyProtection="1">
      <protection hidden="1"/>
    </xf>
    <xf numFmtId="0" fontId="38" fillId="5" borderId="9" xfId="0" applyFont="1" applyFill="1" applyBorder="1" applyAlignment="1" applyProtection="1">
      <alignment horizontal="center" vertical="center"/>
      <protection locked="0"/>
    </xf>
    <xf numFmtId="0" fontId="56" fillId="9" borderId="0" xfId="3" applyFont="1" applyFill="1"/>
    <xf numFmtId="167" fontId="70" fillId="9" borderId="0" xfId="0" applyNumberFormat="1" applyFont="1" applyFill="1" applyAlignment="1" applyProtection="1">
      <alignment vertical="center"/>
      <protection hidden="1"/>
    </xf>
    <xf numFmtId="167" fontId="70" fillId="9" borderId="0" xfId="0" applyNumberFormat="1" applyFont="1" applyFill="1" applyAlignment="1" applyProtection="1">
      <alignment horizontal="center" vertical="center"/>
      <protection hidden="1"/>
    </xf>
    <xf numFmtId="0" fontId="70" fillId="9" borderId="7" xfId="0" applyFont="1" applyFill="1" applyBorder="1" applyAlignment="1" applyProtection="1">
      <alignment horizontal="center" vertical="center"/>
      <protection hidden="1"/>
    </xf>
    <xf numFmtId="0" fontId="38" fillId="9" borderId="0" xfId="0" applyFont="1" applyFill="1" applyAlignment="1" applyProtection="1">
      <alignment horizontal="center" vertical="center"/>
      <protection hidden="1"/>
    </xf>
    <xf numFmtId="167" fontId="70" fillId="9" borderId="0" xfId="0" applyNumberFormat="1" applyFont="1" applyFill="1" applyAlignment="1" applyProtection="1">
      <alignment horizontal="right"/>
      <protection hidden="1"/>
    </xf>
    <xf numFmtId="167" fontId="70" fillId="9" borderId="0" xfId="0" applyNumberFormat="1" applyFont="1" applyFill="1" applyAlignment="1" applyProtection="1">
      <alignment horizontal="center"/>
      <protection hidden="1"/>
    </xf>
    <xf numFmtId="167" fontId="70" fillId="9" borderId="7" xfId="0" applyNumberFormat="1" applyFont="1" applyFill="1" applyBorder="1" applyAlignment="1" applyProtection="1">
      <alignment horizontal="center"/>
      <protection hidden="1"/>
    </xf>
    <xf numFmtId="0" fontId="32" fillId="9" borderId="45" xfId="0" applyFont="1" applyFill="1" applyBorder="1" applyProtection="1">
      <protection hidden="1"/>
    </xf>
    <xf numFmtId="0" fontId="38" fillId="9" borderId="5" xfId="0" applyFont="1" applyFill="1" applyBorder="1" applyProtection="1">
      <protection hidden="1"/>
    </xf>
    <xf numFmtId="167" fontId="69" fillId="9" borderId="5" xfId="0" applyNumberFormat="1" applyFont="1" applyFill="1" applyBorder="1" applyAlignment="1" applyProtection="1">
      <alignment horizontal="right"/>
      <protection hidden="1"/>
    </xf>
    <xf numFmtId="167" fontId="70" fillId="9" borderId="5" xfId="0" applyNumberFormat="1" applyFont="1" applyFill="1" applyBorder="1" applyAlignment="1" applyProtection="1">
      <alignment horizontal="right"/>
      <protection hidden="1"/>
    </xf>
    <xf numFmtId="167" fontId="71" fillId="9" borderId="5" xfId="0" applyNumberFormat="1" applyFont="1" applyFill="1" applyBorder="1" applyAlignment="1" applyProtection="1">
      <alignment horizontal="right"/>
      <protection hidden="1"/>
    </xf>
    <xf numFmtId="167" fontId="70" fillId="9" borderId="46" xfId="0" applyNumberFormat="1" applyFont="1" applyFill="1" applyBorder="1" applyProtection="1">
      <protection hidden="1"/>
    </xf>
    <xf numFmtId="14" fontId="38" fillId="0" borderId="0" xfId="0" applyNumberFormat="1" applyFont="1" applyProtection="1">
      <protection hidden="1"/>
    </xf>
    <xf numFmtId="164" fontId="38" fillId="0" borderId="0" xfId="0" applyNumberFormat="1" applyFont="1" applyAlignment="1" applyProtection="1">
      <alignment horizontal="right"/>
      <protection hidden="1"/>
    </xf>
    <xf numFmtId="1" fontId="39" fillId="0" borderId="7" xfId="0" applyNumberFormat="1" applyFont="1" applyBorder="1" applyProtection="1">
      <protection hidden="1"/>
    </xf>
    <xf numFmtId="0" fontId="44" fillId="0" borderId="40" xfId="0" applyFont="1" applyBorder="1" applyAlignment="1" applyProtection="1">
      <alignment horizontal="left" vertical="top"/>
      <protection hidden="1"/>
    </xf>
    <xf numFmtId="0" fontId="44" fillId="0" borderId="40" xfId="0" applyFont="1" applyBorder="1" applyProtection="1">
      <protection hidden="1"/>
    </xf>
    <xf numFmtId="164" fontId="38" fillId="0" borderId="0" xfId="0" applyNumberFormat="1" applyFont="1" applyProtection="1">
      <protection hidden="1"/>
    </xf>
    <xf numFmtId="0" fontId="38" fillId="0" borderId="7" xfId="0" applyFont="1" applyBorder="1" applyProtection="1">
      <protection hidden="1"/>
    </xf>
    <xf numFmtId="0" fontId="55" fillId="0" borderId="6" xfId="0" applyFont="1" applyBorder="1" applyAlignment="1" applyProtection="1">
      <alignment horizontal="center" vertical="center"/>
      <protection hidden="1"/>
    </xf>
    <xf numFmtId="0" fontId="55" fillId="0" borderId="6" xfId="0" applyFont="1" applyBorder="1" applyAlignment="1" applyProtection="1">
      <alignment horizontal="center" vertical="center" wrapText="1"/>
      <protection hidden="1"/>
    </xf>
    <xf numFmtId="0" fontId="38" fillId="5" borderId="21" xfId="0" applyFont="1" applyFill="1" applyBorder="1" applyAlignment="1" applyProtection="1">
      <alignment horizontal="center"/>
      <protection locked="0"/>
    </xf>
    <xf numFmtId="0" fontId="38" fillId="0" borderId="16" xfId="0" applyFont="1" applyBorder="1" applyAlignment="1" applyProtection="1">
      <alignment horizontal="center"/>
      <protection hidden="1"/>
    </xf>
    <xf numFmtId="0" fontId="38" fillId="0" borderId="25" xfId="0" applyFont="1" applyBorder="1" applyProtection="1">
      <protection hidden="1"/>
    </xf>
    <xf numFmtId="0" fontId="39" fillId="0" borderId="27" xfId="0" applyFont="1" applyBorder="1" applyProtection="1">
      <protection hidden="1"/>
    </xf>
    <xf numFmtId="0" fontId="47" fillId="0" borderId="16" xfId="0" applyFont="1" applyBorder="1" applyAlignment="1">
      <alignment horizontal="left"/>
    </xf>
    <xf numFmtId="14" fontId="47" fillId="5" borderId="23" xfId="0" applyNumberFormat="1" applyFont="1" applyFill="1" applyBorder="1" applyAlignment="1" applyProtection="1">
      <alignment horizontal="center"/>
      <protection locked="0"/>
    </xf>
    <xf numFmtId="164" fontId="38" fillId="5" borderId="23" xfId="0" applyNumberFormat="1" applyFont="1" applyFill="1" applyBorder="1" applyAlignment="1" applyProtection="1">
      <alignment horizontal="center"/>
      <protection locked="0"/>
    </xf>
    <xf numFmtId="1" fontId="39" fillId="0" borderId="4" xfId="0" applyNumberFormat="1" applyFont="1" applyBorder="1" applyAlignment="1" applyProtection="1">
      <alignment horizontal="center"/>
      <protection locked="0" hidden="1"/>
    </xf>
    <xf numFmtId="165" fontId="38" fillId="5" borderId="28" xfId="0" applyNumberFormat="1" applyFont="1" applyFill="1" applyBorder="1" applyProtection="1">
      <protection locked="0"/>
    </xf>
    <xf numFmtId="165" fontId="75" fillId="2" borderId="2" xfId="0" applyNumberFormat="1" applyFont="1" applyFill="1" applyBorder="1" applyProtection="1">
      <protection hidden="1"/>
    </xf>
    <xf numFmtId="0" fontId="47" fillId="0" borderId="47" xfId="0" applyFont="1" applyBorder="1" applyAlignment="1" applyProtection="1">
      <alignment horizontal="center" vertical="center" wrapText="1"/>
      <protection hidden="1"/>
    </xf>
    <xf numFmtId="165" fontId="38" fillId="0" borderId="19" xfId="0" applyNumberFormat="1" applyFont="1" applyBorder="1" applyProtection="1">
      <protection hidden="1"/>
    </xf>
    <xf numFmtId="165" fontId="38" fillId="0" borderId="6" xfId="0" applyNumberFormat="1" applyFont="1" applyBorder="1" applyProtection="1">
      <protection hidden="1"/>
    </xf>
    <xf numFmtId="165" fontId="75" fillId="2" borderId="1" xfId="0" applyNumberFormat="1" applyFont="1" applyFill="1" applyBorder="1" applyProtection="1">
      <protection hidden="1"/>
    </xf>
    <xf numFmtId="0" fontId="32" fillId="0" borderId="40" xfId="0" applyFont="1" applyBorder="1"/>
    <xf numFmtId="0" fontId="32" fillId="6" borderId="28" xfId="0" applyFont="1" applyFill="1" applyBorder="1" applyProtection="1">
      <protection hidden="1"/>
    </xf>
    <xf numFmtId="0" fontId="38" fillId="3" borderId="25" xfId="0" applyFont="1" applyFill="1" applyBorder="1" applyProtection="1">
      <protection hidden="1"/>
    </xf>
    <xf numFmtId="165" fontId="38" fillId="3" borderId="6" xfId="0" applyNumberFormat="1" applyFont="1" applyFill="1" applyBorder="1" applyProtection="1">
      <protection hidden="1"/>
    </xf>
    <xf numFmtId="0" fontId="75" fillId="2" borderId="6" xfId="0" applyFont="1" applyFill="1" applyBorder="1" applyProtection="1">
      <protection hidden="1"/>
    </xf>
    <xf numFmtId="165" fontId="38" fillId="5" borderId="22" xfId="0" applyNumberFormat="1" applyFont="1" applyFill="1" applyBorder="1" applyProtection="1">
      <protection locked="0"/>
    </xf>
    <xf numFmtId="165" fontId="38" fillId="0" borderId="26" xfId="0" applyNumberFormat="1" applyFont="1" applyBorder="1" applyProtection="1">
      <protection hidden="1"/>
    </xf>
    <xf numFmtId="165" fontId="38" fillId="5" borderId="23" xfId="0" applyNumberFormat="1" applyFont="1" applyFill="1" applyBorder="1" applyProtection="1">
      <protection locked="0"/>
    </xf>
    <xf numFmtId="165" fontId="75" fillId="2" borderId="4" xfId="0" applyNumberFormat="1" applyFont="1" applyFill="1" applyBorder="1" applyProtection="1">
      <protection hidden="1"/>
    </xf>
    <xf numFmtId="165" fontId="39" fillId="0" borderId="7" xfId="0" applyNumberFormat="1" applyFont="1" applyBorder="1" applyProtection="1">
      <protection hidden="1"/>
    </xf>
    <xf numFmtId="0" fontId="55" fillId="0" borderId="47" xfId="0" applyFont="1" applyBorder="1" applyAlignment="1" applyProtection="1">
      <alignment horizontal="center" vertical="center" wrapText="1"/>
      <protection hidden="1"/>
    </xf>
    <xf numFmtId="165" fontId="38" fillId="5" borderId="24" xfId="0" applyNumberFormat="1" applyFont="1" applyFill="1" applyBorder="1" applyProtection="1">
      <protection locked="0"/>
    </xf>
    <xf numFmtId="167" fontId="69" fillId="0" borderId="0" xfId="0" applyNumberFormat="1" applyFont="1" applyAlignment="1" applyProtection="1">
      <alignment horizontal="left"/>
      <protection hidden="1"/>
    </xf>
    <xf numFmtId="167" fontId="69" fillId="0" borderId="7" xfId="0" applyNumberFormat="1" applyFont="1" applyBorder="1" applyAlignment="1" applyProtection="1">
      <alignment horizontal="center"/>
      <protection hidden="1"/>
    </xf>
    <xf numFmtId="0" fontId="44" fillId="0" borderId="40" xfId="0" applyFont="1" applyBorder="1" applyAlignment="1" applyProtection="1">
      <alignment horizontal="left" vertical="center"/>
      <protection hidden="1"/>
    </xf>
    <xf numFmtId="14" fontId="47" fillId="5" borderId="9" xfId="0" applyNumberFormat="1" applyFont="1" applyFill="1" applyBorder="1" applyAlignment="1" applyProtection="1">
      <alignment horizontal="center" vertical="center"/>
      <protection locked="0"/>
    </xf>
    <xf numFmtId="0" fontId="55" fillId="0" borderId="7" xfId="0" applyFont="1" applyBorder="1" applyAlignment="1" applyProtection="1">
      <alignment horizontal="center" vertical="center"/>
      <protection hidden="1"/>
    </xf>
    <xf numFmtId="0" fontId="44" fillId="0" borderId="40" xfId="0" applyFont="1" applyBorder="1" applyAlignment="1" applyProtection="1">
      <alignment horizontal="center" vertical="center"/>
      <protection hidden="1"/>
    </xf>
    <xf numFmtId="165" fontId="41" fillId="0" borderId="0" xfId="0" applyNumberFormat="1" applyFont="1" applyAlignment="1" applyProtection="1">
      <alignment vertical="center" wrapText="1"/>
      <protection hidden="1"/>
    </xf>
    <xf numFmtId="0" fontId="41" fillId="0" borderId="0" xfId="0" applyFont="1" applyAlignment="1" applyProtection="1">
      <alignment horizontal="right" vertical="center" wrapText="1"/>
      <protection hidden="1"/>
    </xf>
    <xf numFmtId="1" fontId="39" fillId="0" borderId="0" xfId="0" applyNumberFormat="1" applyFont="1" applyAlignment="1" applyProtection="1">
      <alignment horizontal="center"/>
      <protection locked="0" hidden="1"/>
    </xf>
    <xf numFmtId="167" fontId="76" fillId="0" borderId="0" xfId="0" applyNumberFormat="1" applyFont="1" applyAlignment="1" applyProtection="1">
      <alignment horizontal="right" vertical="center" wrapText="1"/>
      <protection hidden="1"/>
    </xf>
    <xf numFmtId="0" fontId="47" fillId="0" borderId="1" xfId="0" applyFont="1" applyBorder="1" applyProtection="1">
      <protection hidden="1"/>
    </xf>
    <xf numFmtId="0" fontId="47" fillId="0" borderId="3" xfId="0" applyFont="1" applyBorder="1" applyProtection="1">
      <protection hidden="1"/>
    </xf>
    <xf numFmtId="164" fontId="38" fillId="5" borderId="18" xfId="0" applyNumberFormat="1" applyFont="1" applyFill="1" applyBorder="1" applyProtection="1">
      <protection locked="0"/>
    </xf>
    <xf numFmtId="164" fontId="38" fillId="5" borderId="10" xfId="0" applyNumberFormat="1" applyFont="1" applyFill="1" applyBorder="1" applyProtection="1">
      <protection locked="0"/>
    </xf>
    <xf numFmtId="14" fontId="38" fillId="5" borderId="11" xfId="0" applyNumberFormat="1" applyFont="1" applyFill="1" applyBorder="1" applyProtection="1">
      <protection locked="0"/>
    </xf>
    <xf numFmtId="14" fontId="38" fillId="5" borderId="19" xfId="0" applyNumberFormat="1" applyFont="1" applyFill="1" applyBorder="1" applyProtection="1">
      <protection locked="0"/>
    </xf>
    <xf numFmtId="14" fontId="38" fillId="5" borderId="1" xfId="0" applyNumberFormat="1" applyFont="1" applyFill="1" applyBorder="1" applyProtection="1">
      <protection locked="0"/>
    </xf>
    <xf numFmtId="14" fontId="38" fillId="5" borderId="13" xfId="0" applyNumberFormat="1" applyFont="1" applyFill="1" applyBorder="1" applyAlignment="1" applyProtection="1">
      <alignment horizontal="right"/>
      <protection locked="0"/>
    </xf>
    <xf numFmtId="14" fontId="38" fillId="5" borderId="13" xfId="0" applyNumberFormat="1" applyFont="1" applyFill="1" applyBorder="1" applyProtection="1">
      <protection locked="0"/>
    </xf>
    <xf numFmtId="0" fontId="73" fillId="0" borderId="3" xfId="0" applyFont="1" applyBorder="1" applyProtection="1">
      <protection hidden="1"/>
    </xf>
    <xf numFmtId="0" fontId="38" fillId="5" borderId="19" xfId="0" applyFont="1" applyFill="1" applyBorder="1" applyProtection="1">
      <protection locked="0"/>
    </xf>
    <xf numFmtId="0" fontId="38" fillId="5" borderId="1" xfId="0" applyFont="1" applyFill="1" applyBorder="1" applyProtection="1">
      <protection locked="0"/>
    </xf>
    <xf numFmtId="0" fontId="38" fillId="5" borderId="13" xfId="0" applyFont="1" applyFill="1" applyBorder="1" applyProtection="1">
      <protection locked="0"/>
    </xf>
    <xf numFmtId="14" fontId="47" fillId="0" borderId="3" xfId="0" applyNumberFormat="1" applyFont="1" applyBorder="1" applyProtection="1">
      <protection hidden="1"/>
    </xf>
    <xf numFmtId="165" fontId="38" fillId="5" borderId="19" xfId="0" applyNumberFormat="1" applyFont="1" applyFill="1" applyBorder="1" applyProtection="1">
      <protection locked="0"/>
    </xf>
    <xf numFmtId="165" fontId="38" fillId="5" borderId="1" xfId="0" applyNumberFormat="1" applyFont="1" applyFill="1" applyBorder="1" applyProtection="1">
      <protection locked="0"/>
    </xf>
    <xf numFmtId="165" fontId="38" fillId="5" borderId="13" xfId="0" applyNumberFormat="1" applyFont="1" applyFill="1" applyBorder="1" applyProtection="1">
      <protection locked="0"/>
    </xf>
    <xf numFmtId="14" fontId="54" fillId="0" borderId="0" xfId="0" applyNumberFormat="1" applyFont="1" applyAlignment="1" applyProtection="1">
      <alignment horizontal="center" vertical="center" wrapText="1"/>
      <protection hidden="1"/>
    </xf>
    <xf numFmtId="14" fontId="73" fillId="0" borderId="3" xfId="0" applyNumberFormat="1" applyFont="1" applyBorder="1" applyProtection="1">
      <protection hidden="1"/>
    </xf>
    <xf numFmtId="165" fontId="38" fillId="0" borderId="23" xfId="0" applyNumberFormat="1" applyFont="1" applyBorder="1"/>
    <xf numFmtId="0" fontId="47" fillId="0" borderId="13" xfId="0" applyFont="1" applyBorder="1" applyAlignment="1">
      <alignment horizontal="left" indent="4"/>
    </xf>
    <xf numFmtId="165" fontId="38" fillId="5" borderId="4" xfId="0" applyNumberFormat="1" applyFont="1" applyFill="1" applyBorder="1" applyProtection="1">
      <protection locked="0"/>
    </xf>
    <xf numFmtId="165" fontId="38" fillId="0" borderId="4" xfId="0" applyNumberFormat="1" applyFont="1" applyBorder="1" applyProtection="1">
      <protection hidden="1"/>
    </xf>
    <xf numFmtId="165" fontId="38" fillId="0" borderId="0" xfId="0" applyNumberFormat="1" applyFont="1"/>
    <xf numFmtId="0" fontId="74" fillId="0" borderId="0" xfId="0" applyFont="1" applyProtection="1">
      <protection hidden="1"/>
    </xf>
    <xf numFmtId="0" fontId="41" fillId="0" borderId="0" xfId="0" applyFont="1" applyProtection="1">
      <protection hidden="1"/>
    </xf>
    <xf numFmtId="14" fontId="41" fillId="0" borderId="0" xfId="0" applyNumberFormat="1" applyFont="1" applyProtection="1">
      <protection hidden="1"/>
    </xf>
    <xf numFmtId="2" fontId="39" fillId="0" borderId="0" xfId="0" applyNumberFormat="1" applyFont="1" applyProtection="1">
      <protection hidden="1"/>
    </xf>
    <xf numFmtId="166" fontId="39" fillId="0" borderId="0" xfId="0" applyNumberFormat="1" applyFont="1" applyAlignment="1" applyProtection="1">
      <alignment horizontal="right"/>
      <protection hidden="1"/>
    </xf>
    <xf numFmtId="14" fontId="50" fillId="0" borderId="0" xfId="0" applyNumberFormat="1" applyFont="1" applyProtection="1">
      <protection hidden="1"/>
    </xf>
    <xf numFmtId="167" fontId="70" fillId="9" borderId="7" xfId="0" applyNumberFormat="1" applyFont="1" applyFill="1" applyBorder="1" applyAlignment="1" applyProtection="1">
      <alignment horizontal="center" vertical="center"/>
      <protection hidden="1"/>
    </xf>
    <xf numFmtId="0" fontId="44" fillId="0" borderId="40" xfId="0" applyFont="1" applyBorder="1" applyAlignment="1" applyProtection="1">
      <alignment wrapText="1"/>
      <protection hidden="1"/>
    </xf>
    <xf numFmtId="14" fontId="38" fillId="5" borderId="9" xfId="0" applyNumberFormat="1" applyFont="1" applyFill="1" applyBorder="1" applyAlignment="1" applyProtection="1">
      <alignment horizontal="center" vertical="center"/>
      <protection locked="0"/>
    </xf>
    <xf numFmtId="0" fontId="44" fillId="0" borderId="0" xfId="0" applyFont="1" applyProtection="1">
      <protection hidden="1"/>
    </xf>
    <xf numFmtId="0" fontId="38" fillId="5" borderId="24" xfId="0" applyFont="1" applyFill="1" applyBorder="1" applyAlignment="1" applyProtection="1">
      <alignment horizontal="center"/>
      <protection locked="0"/>
    </xf>
    <xf numFmtId="0" fontId="38" fillId="5" borderId="20" xfId="0" applyFont="1" applyFill="1" applyBorder="1" applyAlignment="1" applyProtection="1">
      <alignment horizontal="center"/>
      <protection locked="0"/>
    </xf>
    <xf numFmtId="167" fontId="42" fillId="0" borderId="0" xfId="0" applyNumberFormat="1" applyFont="1" applyProtection="1">
      <protection hidden="1"/>
    </xf>
    <xf numFmtId="167" fontId="42" fillId="0" borderId="0" xfId="0" applyNumberFormat="1" applyFont="1" applyAlignment="1" applyProtection="1">
      <alignment horizontal="center"/>
      <protection hidden="1"/>
    </xf>
    <xf numFmtId="0" fontId="55" fillId="0" borderId="1" xfId="0" applyFont="1" applyBorder="1" applyAlignment="1" applyProtection="1">
      <alignment horizontal="center" vertical="center" wrapText="1"/>
      <protection hidden="1"/>
    </xf>
    <xf numFmtId="1" fontId="39" fillId="5" borderId="21" xfId="0" applyNumberFormat="1" applyFont="1" applyFill="1" applyBorder="1" applyAlignment="1" applyProtection="1">
      <alignment vertical="top" wrapText="1"/>
      <protection locked="0"/>
    </xf>
    <xf numFmtId="37" fontId="39" fillId="2" borderId="4" xfId="1" applyNumberFormat="1" applyFont="1" applyFill="1" applyBorder="1" applyProtection="1">
      <protection hidden="1"/>
    </xf>
    <xf numFmtId="0" fontId="38" fillId="2" borderId="1" xfId="0" applyFont="1" applyFill="1" applyBorder="1" applyProtection="1">
      <protection hidden="1"/>
    </xf>
    <xf numFmtId="0" fontId="39" fillId="2" borderId="1" xfId="0" applyFont="1" applyFill="1" applyBorder="1" applyProtection="1">
      <protection hidden="1"/>
    </xf>
    <xf numFmtId="0" fontId="39" fillId="5" borderId="22" xfId="0" applyFont="1" applyFill="1" applyBorder="1" applyAlignment="1" applyProtection="1">
      <alignment vertical="top" wrapText="1"/>
      <protection locked="0"/>
    </xf>
    <xf numFmtId="165" fontId="39" fillId="5" borderId="23" xfId="0" applyNumberFormat="1" applyFont="1" applyFill="1" applyBorder="1" applyAlignment="1" applyProtection="1">
      <alignment vertical="top" wrapText="1"/>
      <protection locked="0"/>
    </xf>
    <xf numFmtId="37" fontId="39" fillId="2" borderId="4" xfId="1" applyNumberFormat="1" applyFont="1" applyFill="1" applyBorder="1" applyAlignment="1" applyProtection="1">
      <alignment horizontal="center"/>
      <protection hidden="1"/>
    </xf>
    <xf numFmtId="49" fontId="54" fillId="2" borderId="1" xfId="0" applyNumberFormat="1" applyFont="1" applyFill="1" applyBorder="1" applyAlignment="1" applyProtection="1">
      <alignment horizontal="left"/>
      <protection hidden="1"/>
    </xf>
    <xf numFmtId="165" fontId="39" fillId="0" borderId="4" xfId="1" applyNumberFormat="1" applyFont="1" applyFill="1" applyBorder="1" applyProtection="1">
      <protection hidden="1"/>
    </xf>
    <xf numFmtId="0" fontId="47" fillId="0" borderId="16" xfId="0" applyFont="1" applyBorder="1" applyProtection="1">
      <protection hidden="1"/>
    </xf>
    <xf numFmtId="0" fontId="44" fillId="0" borderId="0" xfId="0" applyFont="1" applyAlignment="1" applyProtection="1">
      <alignment horizontal="center"/>
      <protection hidden="1"/>
    </xf>
    <xf numFmtId="165" fontId="38" fillId="0" borderId="7" xfId="0" applyNumberFormat="1" applyFont="1" applyBorder="1" applyProtection="1">
      <protection hidden="1"/>
    </xf>
    <xf numFmtId="0" fontId="44" fillId="0" borderId="38" xfId="0" applyFont="1" applyBorder="1" applyAlignment="1" applyProtection="1">
      <alignment horizontal="center"/>
      <protection hidden="1"/>
    </xf>
    <xf numFmtId="0" fontId="73" fillId="0" borderId="1" xfId="0" applyFont="1" applyBorder="1" applyAlignment="1" applyProtection="1">
      <alignment horizontal="center" wrapText="1"/>
      <protection hidden="1"/>
    </xf>
    <xf numFmtId="1" fontId="39" fillId="5" borderId="10" xfId="1" applyNumberFormat="1" applyFont="1" applyFill="1" applyBorder="1" applyProtection="1">
      <protection locked="0"/>
    </xf>
    <xf numFmtId="1" fontId="38" fillId="5" borderId="11" xfId="0" applyNumberFormat="1" applyFont="1" applyFill="1" applyBorder="1" applyProtection="1">
      <protection locked="0"/>
    </xf>
    <xf numFmtId="0" fontId="38" fillId="0" borderId="4" xfId="0" applyFont="1" applyBorder="1" applyProtection="1">
      <protection hidden="1"/>
    </xf>
    <xf numFmtId="165" fontId="39" fillId="5" borderId="1" xfId="1" applyNumberFormat="1" applyFont="1" applyFill="1" applyBorder="1" applyProtection="1">
      <protection locked="0"/>
    </xf>
    <xf numFmtId="165" fontId="38" fillId="2" borderId="4" xfId="0" applyNumberFormat="1" applyFont="1" applyFill="1" applyBorder="1" applyProtection="1">
      <protection hidden="1"/>
    </xf>
    <xf numFmtId="165" fontId="39" fillId="5" borderId="20" xfId="0" applyNumberFormat="1" applyFont="1" applyFill="1" applyBorder="1" applyAlignment="1" applyProtection="1">
      <alignment vertical="top" wrapText="1"/>
      <protection locked="0"/>
    </xf>
    <xf numFmtId="165" fontId="39" fillId="5" borderId="14" xfId="1" applyNumberFormat="1" applyFont="1" applyFill="1" applyBorder="1" applyProtection="1">
      <protection locked="0"/>
    </xf>
    <xf numFmtId="165" fontId="38" fillId="5" borderId="15" xfId="0" applyNumberFormat="1" applyFont="1" applyFill="1" applyBorder="1" applyProtection="1">
      <protection locked="0"/>
    </xf>
    <xf numFmtId="0" fontId="32" fillId="0" borderId="38" xfId="0" applyFont="1" applyBorder="1" applyProtection="1">
      <protection hidden="1"/>
    </xf>
    <xf numFmtId="165" fontId="38" fillId="0" borderId="38" xfId="0" applyNumberFormat="1" applyFont="1" applyBorder="1" applyProtection="1">
      <protection hidden="1"/>
    </xf>
    <xf numFmtId="0" fontId="4" fillId="8" borderId="44" xfId="4" applyFill="1" applyBorder="1" applyAlignment="1" applyProtection="1">
      <alignment horizontal="right"/>
      <protection hidden="1"/>
    </xf>
    <xf numFmtId="0" fontId="32" fillId="0" borderId="59" xfId="0" applyFont="1" applyBorder="1" applyAlignment="1" applyProtection="1">
      <alignment horizontal="left" wrapText="1"/>
      <protection locked="0"/>
    </xf>
    <xf numFmtId="0" fontId="32" fillId="0" borderId="60" xfId="0" applyFont="1" applyBorder="1" applyAlignment="1" applyProtection="1">
      <alignment horizontal="left" wrapText="1"/>
      <protection locked="0"/>
    </xf>
    <xf numFmtId="0" fontId="32" fillId="0" borderId="61" xfId="0" applyFont="1" applyBorder="1" applyAlignment="1" applyProtection="1">
      <alignment horizontal="left" wrapText="1"/>
      <protection locked="0"/>
    </xf>
    <xf numFmtId="1" fontId="39" fillId="5" borderId="18" xfId="0" applyNumberFormat="1" applyFont="1" applyFill="1" applyBorder="1" applyAlignment="1" applyProtection="1">
      <alignment wrapText="1"/>
      <protection locked="0"/>
    </xf>
    <xf numFmtId="165" fontId="39" fillId="5" borderId="19" xfId="0" applyNumberFormat="1" applyFont="1" applyFill="1" applyBorder="1" applyAlignment="1" applyProtection="1">
      <alignment wrapText="1"/>
      <protection locked="0"/>
    </xf>
    <xf numFmtId="165" fontId="38" fillId="5" borderId="22" xfId="0" applyNumberFormat="1" applyFont="1" applyFill="1" applyBorder="1" applyAlignment="1" applyProtection="1">
      <alignment horizontal="right"/>
      <protection locked="0"/>
    </xf>
    <xf numFmtId="165" fontId="39" fillId="5" borderId="23" xfId="0" applyNumberFormat="1" applyFont="1" applyFill="1" applyBorder="1" applyAlignment="1" applyProtection="1">
      <alignment horizontal="right" vertical="top" wrapText="1"/>
      <protection locked="0"/>
    </xf>
    <xf numFmtId="0" fontId="47" fillId="0" borderId="13" xfId="0" applyFont="1" applyBorder="1" applyAlignment="1">
      <alignment horizontal="left" indent="2"/>
    </xf>
    <xf numFmtId="0" fontId="54" fillId="5" borderId="36" xfId="0" applyFont="1" applyFill="1" applyBorder="1" applyAlignment="1" applyProtection="1">
      <alignment wrapText="1"/>
      <protection locked="0"/>
    </xf>
    <xf numFmtId="0" fontId="54" fillId="5" borderId="37" xfId="0" applyFont="1" applyFill="1" applyBorder="1" applyAlignment="1" applyProtection="1">
      <alignment wrapText="1"/>
      <protection locked="0"/>
    </xf>
    <xf numFmtId="0" fontId="54" fillId="5" borderId="16" xfId="0" applyFont="1" applyFill="1" applyBorder="1" applyAlignment="1" applyProtection="1">
      <alignment wrapText="1"/>
      <protection locked="0"/>
    </xf>
    <xf numFmtId="0" fontId="54" fillId="5" borderId="4" xfId="0" applyFont="1" applyFill="1" applyBorder="1" applyAlignment="1" applyProtection="1">
      <alignment wrapText="1"/>
      <protection locked="0"/>
    </xf>
    <xf numFmtId="0" fontId="54" fillId="5" borderId="29" xfId="0" applyFont="1" applyFill="1" applyBorder="1" applyAlignment="1" applyProtection="1">
      <alignment wrapText="1"/>
      <protection locked="0"/>
    </xf>
    <xf numFmtId="0" fontId="47" fillId="0" borderId="0" xfId="0" applyFont="1" applyAlignment="1" applyProtection="1">
      <alignment horizontal="left" vertical="top" wrapText="1"/>
      <protection hidden="1"/>
    </xf>
    <xf numFmtId="0" fontId="10" fillId="7" borderId="0" xfId="0" applyFont="1" applyFill="1" applyAlignment="1" applyProtection="1">
      <alignment horizontal="right"/>
      <protection hidden="1"/>
    </xf>
    <xf numFmtId="0" fontId="23" fillId="7" borderId="0" xfId="0" applyFont="1" applyFill="1" applyAlignment="1" applyProtection="1">
      <alignment horizontal="right"/>
      <protection hidden="1"/>
    </xf>
    <xf numFmtId="0" fontId="38" fillId="5" borderId="31" xfId="0" applyFont="1" applyFill="1" applyBorder="1" applyProtection="1">
      <protection locked="0"/>
    </xf>
    <xf numFmtId="0" fontId="38" fillId="5" borderId="35" xfId="0" applyFont="1" applyFill="1" applyBorder="1" applyProtection="1">
      <protection locked="0"/>
    </xf>
    <xf numFmtId="0" fontId="38" fillId="5" borderId="32" xfId="0" applyFont="1" applyFill="1" applyBorder="1" applyProtection="1">
      <protection locked="0"/>
    </xf>
    <xf numFmtId="0" fontId="55" fillId="0" borderId="0" xfId="0" applyFont="1" applyAlignment="1" applyProtection="1">
      <alignment vertical="top" wrapText="1"/>
      <protection hidden="1"/>
    </xf>
    <xf numFmtId="0" fontId="54" fillId="5" borderId="49" xfId="0" applyFont="1" applyFill="1" applyBorder="1" applyAlignment="1" applyProtection="1">
      <alignment wrapText="1"/>
      <protection locked="0"/>
    </xf>
    <xf numFmtId="0" fontId="54" fillId="5" borderId="30" xfId="0" applyFont="1" applyFill="1" applyBorder="1" applyAlignment="1" applyProtection="1">
      <alignment wrapText="1"/>
      <protection locked="0"/>
    </xf>
    <xf numFmtId="0" fontId="38" fillId="5" borderId="17" xfId="0" applyFont="1" applyFill="1" applyBorder="1" applyProtection="1">
      <protection locked="0"/>
    </xf>
    <xf numFmtId="0" fontId="38" fillId="5" borderId="33" xfId="0" applyFont="1" applyFill="1" applyBorder="1" applyProtection="1">
      <protection locked="0"/>
    </xf>
    <xf numFmtId="0" fontId="41" fillId="0" borderId="34" xfId="0" applyFont="1" applyBorder="1" applyAlignment="1" applyProtection="1">
      <alignment horizontal="center"/>
      <protection hidden="1"/>
    </xf>
    <xf numFmtId="0" fontId="41" fillId="0" borderId="27" xfId="0" applyFont="1" applyBorder="1" applyAlignment="1" applyProtection="1">
      <alignment horizontal="center"/>
      <protection hidden="1"/>
    </xf>
    <xf numFmtId="0" fontId="73" fillId="0" borderId="3" xfId="0" applyFont="1" applyBorder="1" applyAlignment="1" applyProtection="1">
      <alignment vertical="center"/>
      <protection hidden="1"/>
    </xf>
    <xf numFmtId="0" fontId="73" fillId="0" borderId="4" xfId="0" applyFont="1" applyBorder="1" applyAlignment="1" applyProtection="1">
      <alignment vertical="center"/>
      <protection hidden="1"/>
    </xf>
    <xf numFmtId="165" fontId="72" fillId="0" borderId="1" xfId="0" applyNumberFormat="1" applyFont="1" applyBorder="1" applyAlignment="1" applyProtection="1">
      <alignment horizontal="center"/>
      <protection hidden="1"/>
    </xf>
    <xf numFmtId="0" fontId="25" fillId="9" borderId="0" xfId="0" applyFont="1" applyFill="1" applyAlignment="1">
      <alignment wrapText="1"/>
    </xf>
    <xf numFmtId="0" fontId="38" fillId="5" borderId="31" xfId="0" applyFont="1" applyFill="1" applyBorder="1" applyAlignment="1" applyProtection="1">
      <alignment horizontal="left" vertical="center"/>
      <protection locked="0"/>
    </xf>
    <xf numFmtId="0" fontId="38" fillId="5" borderId="35" xfId="0" applyFont="1" applyFill="1" applyBorder="1" applyAlignment="1" applyProtection="1">
      <alignment horizontal="left" vertical="center"/>
      <protection locked="0"/>
    </xf>
    <xf numFmtId="0" fontId="38" fillId="5" borderId="32" xfId="0" applyFont="1" applyFill="1" applyBorder="1" applyAlignment="1" applyProtection="1">
      <alignment horizontal="left" vertical="center"/>
      <protection locked="0"/>
    </xf>
    <xf numFmtId="164" fontId="44" fillId="0" borderId="0" xfId="0" applyNumberFormat="1" applyFont="1" applyAlignment="1" applyProtection="1">
      <alignment horizontal="center" vertical="top" wrapText="1"/>
      <protection hidden="1"/>
    </xf>
    <xf numFmtId="164" fontId="44" fillId="0" borderId="7" xfId="0" applyNumberFormat="1" applyFont="1" applyBorder="1" applyAlignment="1" applyProtection="1">
      <alignment horizontal="center" vertical="top" wrapText="1"/>
      <protection hidden="1"/>
    </xf>
    <xf numFmtId="0" fontId="47" fillId="0" borderId="47" xfId="0" applyFont="1" applyBorder="1" applyAlignment="1" applyProtection="1">
      <alignment horizontal="center" vertical="center" wrapText="1"/>
      <protection hidden="1"/>
    </xf>
    <xf numFmtId="49" fontId="54" fillId="5" borderId="31" xfId="0" applyNumberFormat="1" applyFont="1" applyFill="1" applyBorder="1" applyAlignment="1" applyProtection="1">
      <alignment horizontal="left"/>
      <protection locked="0"/>
    </xf>
    <xf numFmtId="49" fontId="54" fillId="5" borderId="48" xfId="0" applyNumberFormat="1" applyFont="1" applyFill="1" applyBorder="1" applyAlignment="1" applyProtection="1">
      <alignment horizontal="left"/>
      <protection locked="0"/>
    </xf>
    <xf numFmtId="0" fontId="74" fillId="0" borderId="16" xfId="0" applyFont="1" applyBorder="1" applyAlignment="1">
      <alignment horizontal="center"/>
    </xf>
    <xf numFmtId="0" fontId="74" fillId="0" borderId="38" xfId="0" applyFont="1" applyBorder="1" applyAlignment="1">
      <alignment horizontal="center"/>
    </xf>
    <xf numFmtId="0" fontId="74" fillId="0" borderId="26" xfId="0" applyFont="1" applyBorder="1" applyAlignment="1">
      <alignment horizontal="center"/>
    </xf>
    <xf numFmtId="0" fontId="73" fillId="0" borderId="16" xfId="0" applyFont="1" applyBorder="1" applyAlignment="1" applyProtection="1">
      <alignment horizontal="center"/>
      <protection hidden="1"/>
    </xf>
    <xf numFmtId="0" fontId="47" fillId="0" borderId="3" xfId="0" applyFont="1" applyBorder="1"/>
    <xf numFmtId="0" fontId="47" fillId="0" borderId="16" xfId="0" applyFont="1" applyBorder="1"/>
    <xf numFmtId="0" fontId="47" fillId="0" borderId="34" xfId="0" applyFont="1" applyBorder="1" applyAlignment="1">
      <alignment vertical="center" wrapText="1"/>
    </xf>
    <xf numFmtId="0" fontId="47" fillId="0" borderId="25" xfId="0" applyFont="1" applyBorder="1" applyAlignment="1">
      <alignment vertical="center" wrapText="1"/>
    </xf>
    <xf numFmtId="0" fontId="47" fillId="0" borderId="8" xfId="0" applyFont="1" applyBorder="1" applyAlignment="1">
      <alignment vertical="center" wrapText="1"/>
    </xf>
    <xf numFmtId="0" fontId="47" fillId="0" borderId="38" xfId="0" applyFont="1" applyBorder="1" applyAlignment="1">
      <alignment vertical="center" wrapText="1"/>
    </xf>
    <xf numFmtId="165" fontId="41" fillId="0" borderId="0" xfId="0" applyNumberFormat="1" applyFont="1" applyAlignment="1" applyProtection="1">
      <alignment horizontal="center" vertical="center" wrapText="1"/>
      <protection hidden="1"/>
    </xf>
    <xf numFmtId="0" fontId="41" fillId="0" borderId="0" xfId="0" applyFont="1" applyAlignment="1" applyProtection="1">
      <alignment horizontal="right" vertical="center" wrapText="1"/>
      <protection hidden="1"/>
    </xf>
    <xf numFmtId="0" fontId="73" fillId="0" borderId="0" xfId="0" applyFont="1" applyAlignment="1" applyProtection="1">
      <alignment horizontal="left"/>
      <protection hidden="1"/>
    </xf>
    <xf numFmtId="0" fontId="74" fillId="0" borderId="0" xfId="0" applyFont="1" applyAlignment="1" applyProtection="1">
      <alignment horizontal="left" wrapText="1"/>
      <protection hidden="1"/>
    </xf>
    <xf numFmtId="0" fontId="74" fillId="0" borderId="7" xfId="0" applyFont="1" applyBorder="1" applyAlignment="1" applyProtection="1">
      <alignment horizontal="left" wrapText="1"/>
      <protection hidden="1"/>
    </xf>
    <xf numFmtId="0" fontId="38" fillId="2" borderId="27" xfId="0" applyFont="1" applyFill="1" applyBorder="1" applyAlignment="1">
      <alignment horizontal="center" vertical="center" wrapText="1"/>
    </xf>
    <xf numFmtId="0" fontId="38" fillId="2" borderId="7" xfId="0" applyFont="1" applyFill="1" applyBorder="1" applyAlignment="1">
      <alignment horizontal="center" vertical="center" wrapText="1"/>
    </xf>
    <xf numFmtId="0" fontId="38" fillId="2" borderId="26" xfId="0" applyFont="1" applyFill="1" applyBorder="1" applyAlignment="1">
      <alignment horizontal="center" vertical="center" wrapText="1"/>
    </xf>
    <xf numFmtId="0" fontId="47" fillId="2" borderId="25" xfId="0" applyFont="1" applyFill="1" applyBorder="1" applyAlignment="1" applyProtection="1">
      <alignment horizontal="center" vertical="center" wrapText="1"/>
      <protection hidden="1"/>
    </xf>
    <xf numFmtId="0" fontId="47" fillId="2" borderId="27" xfId="0" applyFont="1" applyFill="1" applyBorder="1" applyAlignment="1" applyProtection="1">
      <alignment horizontal="center" vertical="center" wrapText="1"/>
      <protection hidden="1"/>
    </xf>
    <xf numFmtId="0" fontId="47" fillId="2" borderId="0" xfId="0" applyFont="1" applyFill="1" applyAlignment="1" applyProtection="1">
      <alignment horizontal="center" vertical="center" wrapText="1"/>
      <protection hidden="1"/>
    </xf>
    <xf numFmtId="0" fontId="47" fillId="2" borderId="7" xfId="0" applyFont="1" applyFill="1" applyBorder="1" applyAlignment="1" applyProtection="1">
      <alignment horizontal="center" vertical="center" wrapText="1"/>
      <protection hidden="1"/>
    </xf>
    <xf numFmtId="164" fontId="54" fillId="5" borderId="31" xfId="0" applyNumberFormat="1" applyFont="1" applyFill="1" applyBorder="1" applyAlignment="1" applyProtection="1">
      <alignment horizontal="left" vertical="center"/>
      <protection locked="0"/>
    </xf>
    <xf numFmtId="164" fontId="54" fillId="5" borderId="48" xfId="0" applyNumberFormat="1" applyFont="1" applyFill="1" applyBorder="1" applyAlignment="1" applyProtection="1">
      <alignment horizontal="left" vertical="center"/>
      <protection locked="0"/>
    </xf>
    <xf numFmtId="0" fontId="44" fillId="0" borderId="34" xfId="0" applyFont="1" applyBorder="1" applyAlignment="1" applyProtection="1">
      <alignment horizontal="left" vertical="top" wrapText="1"/>
      <protection hidden="1"/>
    </xf>
    <xf numFmtId="0" fontId="44" fillId="0" borderId="40" xfId="0" applyFont="1" applyBorder="1" applyAlignment="1" applyProtection="1">
      <alignment horizontal="left" vertical="top" wrapText="1"/>
      <protection hidden="1"/>
    </xf>
    <xf numFmtId="0" fontId="73" fillId="0" borderId="25" xfId="0" applyFont="1" applyBorder="1" applyAlignment="1">
      <alignment horizontal="center"/>
    </xf>
    <xf numFmtId="0" fontId="73" fillId="0" borderId="66" xfId="0" applyFont="1" applyBorder="1" applyAlignment="1">
      <alignment horizontal="center"/>
    </xf>
    <xf numFmtId="0" fontId="47" fillId="0" borderId="65" xfId="0" applyFont="1" applyBorder="1" applyAlignment="1">
      <alignment horizontal="right"/>
    </xf>
    <xf numFmtId="0" fontId="47" fillId="0" borderId="66" xfId="0" applyFont="1" applyBorder="1" applyAlignment="1">
      <alignment horizontal="right"/>
    </xf>
    <xf numFmtId="0" fontId="74" fillId="0" borderId="47" xfId="0" applyFont="1" applyBorder="1" applyAlignment="1" applyProtection="1">
      <alignment horizontal="center" vertical="center" wrapText="1"/>
      <protection hidden="1"/>
    </xf>
    <xf numFmtId="0" fontId="54" fillId="0" borderId="3" xfId="0" applyFont="1" applyBorder="1" applyAlignment="1" applyProtection="1">
      <alignment vertical="center" wrapText="1"/>
      <protection hidden="1"/>
    </xf>
    <xf numFmtId="0" fontId="54" fillId="0" borderId="16" xfId="0" applyFont="1" applyBorder="1" applyAlignment="1" applyProtection="1">
      <alignment vertical="center" wrapText="1"/>
      <protection hidden="1"/>
    </xf>
    <xf numFmtId="0" fontId="54" fillId="0" borderId="64" xfId="0" applyFont="1" applyBorder="1" applyAlignment="1" applyProtection="1">
      <alignment vertical="center" wrapText="1"/>
      <protection hidden="1"/>
    </xf>
    <xf numFmtId="0" fontId="73" fillId="0" borderId="3" xfId="0" applyFont="1" applyBorder="1" applyAlignment="1" applyProtection="1">
      <alignment vertical="center" wrapText="1"/>
      <protection hidden="1"/>
    </xf>
    <xf numFmtId="0" fontId="73" fillId="0" borderId="64" xfId="0" applyFont="1" applyBorder="1" applyAlignment="1" applyProtection="1">
      <alignment vertical="center" wrapText="1"/>
      <protection hidden="1"/>
    </xf>
    <xf numFmtId="0" fontId="47" fillId="0" borderId="3" xfId="0" applyFont="1" applyBorder="1" applyAlignment="1" applyProtection="1">
      <alignment vertical="center"/>
      <protection hidden="1"/>
    </xf>
    <xf numFmtId="0" fontId="47" fillId="0" borderId="64" xfId="0" applyFont="1" applyBorder="1" applyAlignment="1" applyProtection="1">
      <alignment vertical="center"/>
      <protection hidden="1"/>
    </xf>
    <xf numFmtId="0" fontId="47" fillId="0" borderId="3" xfId="0" applyFont="1" applyBorder="1" applyProtection="1">
      <protection hidden="1"/>
    </xf>
    <xf numFmtId="0" fontId="47" fillId="0" borderId="64" xfId="0" applyFont="1" applyBorder="1" applyProtection="1">
      <protection hidden="1"/>
    </xf>
    <xf numFmtId="0" fontId="44" fillId="0" borderId="34" xfId="0" applyFont="1" applyBorder="1" applyAlignment="1" applyProtection="1">
      <alignment vertical="top" wrapText="1"/>
      <protection hidden="1"/>
    </xf>
    <xf numFmtId="0" fontId="44" fillId="0" borderId="40" xfId="0" applyFont="1" applyBorder="1" applyAlignment="1" applyProtection="1">
      <alignment vertical="top" wrapText="1"/>
      <protection hidden="1"/>
    </xf>
    <xf numFmtId="0" fontId="29" fillId="9" borderId="0" xfId="0" applyFont="1" applyFill="1" applyAlignment="1">
      <alignment wrapText="1"/>
    </xf>
    <xf numFmtId="0" fontId="25" fillId="9" borderId="0" xfId="0" applyFont="1" applyFill="1" applyAlignment="1">
      <alignment horizontal="left" wrapText="1"/>
    </xf>
    <xf numFmtId="0" fontId="30" fillId="4" borderId="0" xfId="0" applyFont="1" applyFill="1" applyAlignment="1">
      <alignment wrapText="1"/>
    </xf>
    <xf numFmtId="165" fontId="41" fillId="0" borderId="0" xfId="0" applyNumberFormat="1" applyFont="1" applyAlignment="1" applyProtection="1">
      <alignment vertical="top" wrapText="1"/>
      <protection hidden="1"/>
    </xf>
    <xf numFmtId="0" fontId="73" fillId="0" borderId="3" xfId="0" applyFont="1" applyBorder="1"/>
    <xf numFmtId="0" fontId="73" fillId="0" borderId="16" xfId="0" applyFont="1" applyBorder="1"/>
    <xf numFmtId="0" fontId="54" fillId="0" borderId="2" xfId="0" applyFont="1" applyBorder="1"/>
    <xf numFmtId="0" fontId="54" fillId="0" borderId="8" xfId="0" applyFont="1" applyBorder="1"/>
    <xf numFmtId="165" fontId="74" fillId="0" borderId="40" xfId="0" applyNumberFormat="1" applyFont="1" applyBorder="1" applyAlignment="1" applyProtection="1">
      <alignment horizontal="left" vertical="top" wrapText="1"/>
      <protection hidden="1"/>
    </xf>
    <xf numFmtId="165" fontId="74" fillId="0" borderId="0" xfId="0" applyNumberFormat="1" applyFont="1" applyAlignment="1" applyProtection="1">
      <alignment horizontal="left" vertical="top" wrapText="1"/>
      <protection hidden="1"/>
    </xf>
    <xf numFmtId="165" fontId="74" fillId="0" borderId="7" xfId="0" applyNumberFormat="1" applyFont="1" applyBorder="1" applyAlignment="1" applyProtection="1">
      <alignment horizontal="left" vertical="top" wrapText="1"/>
      <protection hidden="1"/>
    </xf>
    <xf numFmtId="0" fontId="27" fillId="9" borderId="0" xfId="0" applyFont="1" applyFill="1" applyAlignment="1">
      <alignment wrapText="1"/>
    </xf>
    <xf numFmtId="0" fontId="47" fillId="0" borderId="3" xfId="0" applyFont="1" applyBorder="1" applyAlignment="1" applyProtection="1">
      <alignment horizontal="left"/>
      <protection hidden="1"/>
    </xf>
    <xf numFmtId="0" fontId="47" fillId="0" borderId="16" xfId="0" applyFont="1" applyBorder="1" applyAlignment="1" applyProtection="1">
      <alignment horizontal="left"/>
      <protection hidden="1"/>
    </xf>
    <xf numFmtId="0" fontId="25" fillId="9" borderId="0" xfId="0" applyFont="1" applyFill="1" applyAlignment="1">
      <alignment vertical="top" wrapText="1"/>
    </xf>
    <xf numFmtId="0" fontId="47" fillId="0" borderId="34" xfId="0" applyFont="1" applyBorder="1" applyAlignment="1" applyProtection="1">
      <alignment horizontal="left"/>
      <protection hidden="1"/>
    </xf>
    <xf numFmtId="0" fontId="47" fillId="0" borderId="25" xfId="0" applyFont="1" applyBorder="1" applyAlignment="1" applyProtection="1">
      <alignment horizontal="left"/>
      <protection hidden="1"/>
    </xf>
    <xf numFmtId="0" fontId="47" fillId="5" borderId="31" xfId="0" applyFont="1" applyFill="1" applyBorder="1" applyAlignment="1" applyProtection="1">
      <alignment horizontal="left"/>
      <protection locked="0"/>
    </xf>
    <xf numFmtId="0" fontId="47" fillId="5" borderId="32" xfId="0" applyFont="1" applyFill="1" applyBorder="1" applyAlignment="1" applyProtection="1">
      <alignment horizontal="left"/>
      <protection locked="0"/>
    </xf>
    <xf numFmtId="0" fontId="38" fillId="0" borderId="1" xfId="0" applyFont="1" applyBorder="1" applyProtection="1">
      <protection hidden="1"/>
    </xf>
    <xf numFmtId="0" fontId="47" fillId="0" borderId="16" xfId="0" applyFont="1" applyBorder="1" applyProtection="1">
      <protection hidden="1"/>
    </xf>
    <xf numFmtId="0" fontId="68" fillId="0" borderId="1" xfId="4" applyFont="1" applyBorder="1" applyProtection="1">
      <protection hidden="1"/>
    </xf>
    <xf numFmtId="0" fontId="64" fillId="9" borderId="0" xfId="0" applyFont="1" applyFill="1" applyAlignment="1">
      <alignment wrapText="1"/>
    </xf>
    <xf numFmtId="0" fontId="55" fillId="10" borderId="40" xfId="0" applyFont="1" applyFill="1" applyBorder="1" applyAlignment="1" applyProtection="1">
      <alignment horizontal="center" vertical="center" wrapText="1"/>
      <protection hidden="1"/>
    </xf>
    <xf numFmtId="0" fontId="55" fillId="10" borderId="7" xfId="0" applyFont="1" applyFill="1" applyBorder="1" applyAlignment="1" applyProtection="1">
      <alignment horizontal="center" vertical="center" wrapText="1"/>
      <protection hidden="1"/>
    </xf>
    <xf numFmtId="0" fontId="60" fillId="7" borderId="0" xfId="4" applyFont="1" applyFill="1" applyAlignment="1" applyProtection="1">
      <alignment horizontal="left" vertical="top" wrapText="1"/>
      <protection hidden="1"/>
    </xf>
    <xf numFmtId="0" fontId="33" fillId="7" borderId="63" xfId="0" applyFont="1" applyFill="1" applyBorder="1" applyAlignment="1">
      <alignment horizontal="center" wrapText="1"/>
    </xf>
    <xf numFmtId="0" fontId="33" fillId="7" borderId="0" xfId="0" applyFont="1" applyFill="1" applyAlignment="1">
      <alignment horizontal="center" wrapText="1"/>
    </xf>
    <xf numFmtId="0" fontId="63" fillId="9" borderId="38" xfId="0" applyFont="1" applyFill="1" applyBorder="1" applyAlignment="1" applyProtection="1">
      <alignment horizontal="center" vertical="center" wrapText="1"/>
      <protection hidden="1"/>
    </xf>
    <xf numFmtId="0" fontId="43" fillId="0" borderId="0" xfId="0" applyFont="1"/>
    <xf numFmtId="0" fontId="24" fillId="8" borderId="0" xfId="0" applyFont="1" applyFill="1" applyAlignment="1">
      <alignment wrapText="1"/>
    </xf>
    <xf numFmtId="0" fontId="38" fillId="9" borderId="39" xfId="0" applyFont="1" applyFill="1" applyBorder="1" applyAlignment="1">
      <alignment horizontal="left" vertical="top"/>
    </xf>
    <xf numFmtId="0" fontId="38" fillId="9" borderId="35" xfId="0" applyFont="1" applyFill="1" applyBorder="1" applyAlignment="1">
      <alignment horizontal="left" vertical="top"/>
    </xf>
    <xf numFmtId="0" fontId="38" fillId="9" borderId="32" xfId="0" applyFont="1" applyFill="1" applyBorder="1" applyAlignment="1">
      <alignment horizontal="left" vertical="top"/>
    </xf>
  </cellXfs>
  <cellStyles count="5">
    <cellStyle name="Currency" xfId="1" builtinId="4"/>
    <cellStyle name="Currency 2" xfId="2" xr:uid="{00000000-0005-0000-0000-000001000000}"/>
    <cellStyle name="Hyperlink" xfId="4" builtinId="8"/>
    <cellStyle name="Normal" xfId="0" builtinId="0"/>
    <cellStyle name="Normal 2" xfId="3" xr:uid="{00000000-0005-0000-0000-000004000000}"/>
  </cellStyles>
  <dxfs count="387">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dxf>
    <dxf>
      <font>
        <color auto="1"/>
      </font>
      <fill>
        <patternFill>
          <bgColor rgb="FFFFFF00"/>
        </patternFill>
      </fill>
    </dxf>
    <dxf>
      <fill>
        <patternFill patternType="lightUp">
          <bgColor theme="0" tint="-4.9989318521683403E-2"/>
        </patternFill>
      </fill>
    </dxf>
    <dxf>
      <fill>
        <patternFill patternType="lightUp">
          <bgColor theme="0" tint="-4.9989318521683403E-2"/>
        </patternFill>
      </fill>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4.9989318521683403E-2"/>
      </font>
      <fill>
        <patternFill>
          <bgColor theme="0" tint="-4.9989318521683403E-2"/>
        </patternFill>
      </fill>
    </dxf>
    <dxf>
      <fill>
        <patternFill>
          <bgColor theme="8" tint="0.7999816888943144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ont>
        <b/>
        <i val="0"/>
        <color rgb="FFFF0000"/>
      </font>
    </dxf>
    <dxf>
      <font>
        <b/>
        <i val="0"/>
        <color rgb="FFFF0000"/>
      </font>
    </dxf>
    <dxf>
      <font>
        <b/>
        <i val="0"/>
        <color rgb="FFFF0000"/>
      </font>
    </dxf>
    <dxf>
      <font>
        <b/>
        <i val="0"/>
        <color rgb="FFFF0000"/>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dxf>
    <dxf>
      <font>
        <color auto="1"/>
      </font>
      <fill>
        <patternFill>
          <bgColor rgb="FFFFFF00"/>
        </patternFill>
      </fill>
    </dxf>
    <dxf>
      <fill>
        <patternFill patternType="lightUp">
          <bgColor theme="0" tint="-4.9989318521683403E-2"/>
        </patternFill>
      </fill>
    </dxf>
    <dxf>
      <fill>
        <patternFill patternType="lightUp">
          <bgColor theme="0" tint="-4.9989318521683403E-2"/>
        </patternFill>
      </fill>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4.9989318521683403E-2"/>
      </font>
      <fill>
        <patternFill>
          <bgColor theme="0" tint="-4.9989318521683403E-2"/>
        </patternFill>
      </fill>
    </dxf>
    <dxf>
      <fill>
        <patternFill>
          <bgColor theme="8" tint="0.7999816888943144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ont>
        <b/>
        <i val="0"/>
        <color rgb="FFFF0000"/>
      </font>
    </dxf>
    <dxf>
      <font>
        <b/>
        <i val="0"/>
        <color rgb="FFFF0000"/>
      </font>
    </dxf>
    <dxf>
      <font>
        <b/>
        <i val="0"/>
        <color rgb="FFFF0000"/>
      </font>
    </dxf>
    <dxf>
      <font>
        <b/>
        <i val="0"/>
        <color rgb="FFFF0000"/>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dxf>
    <dxf>
      <font>
        <color auto="1"/>
      </font>
      <fill>
        <patternFill>
          <bgColor rgb="FFFFFF00"/>
        </patternFill>
      </fill>
    </dxf>
    <dxf>
      <fill>
        <patternFill patternType="lightUp">
          <bgColor theme="0" tint="-4.9989318521683403E-2"/>
        </patternFill>
      </fill>
    </dxf>
    <dxf>
      <fill>
        <patternFill patternType="lightUp">
          <bgColor theme="0" tint="-4.9989318521683403E-2"/>
        </patternFill>
      </fill>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4.9989318521683403E-2"/>
      </font>
      <fill>
        <patternFill>
          <bgColor theme="0" tint="-4.9989318521683403E-2"/>
        </patternFill>
      </fill>
    </dxf>
    <dxf>
      <fill>
        <patternFill>
          <bgColor theme="8" tint="0.7999816888943144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ont>
        <b/>
        <i val="0"/>
        <color rgb="FFFF0000"/>
      </font>
    </dxf>
    <dxf>
      <font>
        <b/>
        <i val="0"/>
        <color rgb="FFFF0000"/>
      </font>
    </dxf>
    <dxf>
      <font>
        <b/>
        <i val="0"/>
        <color rgb="FFFF0000"/>
      </font>
    </dxf>
    <dxf>
      <font>
        <b/>
        <i val="0"/>
        <color rgb="FFFF0000"/>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dxf>
    <dxf>
      <font>
        <color auto="1"/>
      </font>
      <fill>
        <patternFill>
          <bgColor rgb="FFFFFF00"/>
        </patternFill>
      </fill>
    </dxf>
    <dxf>
      <fill>
        <patternFill patternType="lightUp">
          <bgColor theme="0" tint="-4.9989318521683403E-2"/>
        </patternFill>
      </fill>
    </dxf>
    <dxf>
      <fill>
        <patternFill patternType="lightUp">
          <bgColor theme="0" tint="-4.9989318521683403E-2"/>
        </patternFill>
      </fill>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4.9989318521683403E-2"/>
      </font>
      <fill>
        <patternFill>
          <bgColor theme="0" tint="-4.9989318521683403E-2"/>
        </patternFill>
      </fill>
    </dxf>
    <dxf>
      <fill>
        <patternFill>
          <bgColor theme="8" tint="0.7999816888943144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ont>
        <b/>
        <i val="0"/>
        <color rgb="FFFF0000"/>
      </font>
    </dxf>
    <dxf>
      <font>
        <b/>
        <i val="0"/>
        <color rgb="FFFF0000"/>
      </font>
    </dxf>
    <dxf>
      <font>
        <b/>
        <i val="0"/>
        <color rgb="FFFF0000"/>
      </font>
    </dxf>
    <dxf>
      <font>
        <b/>
        <i val="0"/>
        <color rgb="FFFF0000"/>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dxf>
    <dxf>
      <font>
        <color auto="1"/>
      </font>
      <fill>
        <patternFill>
          <bgColor rgb="FFFFFF00"/>
        </patternFill>
      </fill>
    </dxf>
    <dxf>
      <fill>
        <patternFill patternType="lightUp">
          <bgColor theme="0" tint="-4.9989318521683403E-2"/>
        </patternFill>
      </fill>
    </dxf>
    <dxf>
      <fill>
        <patternFill patternType="lightUp">
          <bgColor theme="0" tint="-4.9989318521683403E-2"/>
        </patternFill>
      </fill>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4.9989318521683403E-2"/>
      </font>
      <fill>
        <patternFill>
          <bgColor theme="0" tint="-4.9989318521683403E-2"/>
        </patternFill>
      </fill>
    </dxf>
    <dxf>
      <fill>
        <patternFill>
          <bgColor theme="8" tint="0.7999816888943144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ont>
        <b/>
        <i val="0"/>
        <color rgb="FFFF0000"/>
      </font>
    </dxf>
    <dxf>
      <font>
        <b/>
        <i val="0"/>
        <color rgb="FFFF0000"/>
      </font>
    </dxf>
    <dxf>
      <font>
        <b/>
        <i val="0"/>
        <color rgb="FFFF0000"/>
      </font>
    </dxf>
    <dxf>
      <font>
        <b/>
        <i val="0"/>
        <color rgb="FFFF0000"/>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dxf>
    <dxf>
      <font>
        <color auto="1"/>
      </font>
      <fill>
        <patternFill>
          <bgColor rgb="FFFFFF00"/>
        </patternFill>
      </fill>
    </dxf>
    <dxf>
      <fill>
        <patternFill patternType="lightUp">
          <bgColor theme="0" tint="-4.9989318521683403E-2"/>
        </patternFill>
      </fill>
    </dxf>
    <dxf>
      <fill>
        <patternFill patternType="lightUp">
          <bgColor theme="0" tint="-4.9989318521683403E-2"/>
        </patternFill>
      </fill>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4.9989318521683403E-2"/>
      </font>
      <fill>
        <patternFill>
          <bgColor theme="0" tint="-4.9989318521683403E-2"/>
        </patternFill>
      </fill>
    </dxf>
    <dxf>
      <fill>
        <patternFill>
          <bgColor theme="8" tint="0.7999816888943144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ont>
        <b/>
        <i val="0"/>
        <color rgb="FFFF0000"/>
      </font>
    </dxf>
    <dxf>
      <font>
        <b/>
        <i val="0"/>
        <color rgb="FFFF0000"/>
      </font>
    </dxf>
    <dxf>
      <font>
        <b/>
        <i val="0"/>
        <color rgb="FFFF0000"/>
      </font>
    </dxf>
    <dxf>
      <font>
        <b/>
        <i val="0"/>
        <color rgb="FFFF0000"/>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dxf>
    <dxf>
      <font>
        <color auto="1"/>
      </font>
      <fill>
        <patternFill>
          <bgColor rgb="FFFFFF00"/>
        </patternFill>
      </fill>
    </dxf>
    <dxf>
      <fill>
        <patternFill patternType="lightUp">
          <bgColor theme="0" tint="-4.9989318521683403E-2"/>
        </patternFill>
      </fill>
    </dxf>
    <dxf>
      <fill>
        <patternFill patternType="lightUp">
          <bgColor theme="0" tint="-4.9989318521683403E-2"/>
        </patternFill>
      </fill>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4.9989318521683403E-2"/>
      </font>
      <fill>
        <patternFill>
          <bgColor theme="0" tint="-4.9989318521683403E-2"/>
        </patternFill>
      </fill>
    </dxf>
    <dxf>
      <fill>
        <patternFill>
          <bgColor theme="8" tint="0.7999816888943144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ont>
        <b/>
        <i val="0"/>
        <color rgb="FFFF0000"/>
      </font>
    </dxf>
    <dxf>
      <font>
        <b/>
        <i val="0"/>
        <color rgb="FFFF0000"/>
      </font>
    </dxf>
    <dxf>
      <font>
        <b/>
        <i val="0"/>
        <color rgb="FFFF0000"/>
      </font>
    </dxf>
    <dxf>
      <font>
        <b/>
        <i val="0"/>
        <color rgb="FFFF0000"/>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border>
        <left style="thin">
          <color indexed="64"/>
        </left>
        <right style="thin">
          <color indexed="64"/>
        </right>
        <top style="thin">
          <color indexed="64"/>
        </top>
        <bottom style="thin">
          <color indexed="64"/>
        </bottom>
      </border>
    </dxf>
    <dxf>
      <font>
        <b/>
        <i val="0"/>
        <color rgb="FFFF0000"/>
      </font>
    </dxf>
    <dxf>
      <fill>
        <patternFill>
          <bgColor theme="8" tint="0.79998168889431442"/>
        </patternFill>
      </fill>
    </dxf>
    <dxf>
      <font>
        <color auto="1"/>
      </font>
      <fill>
        <patternFill>
          <bgColor rgb="FFFFFF00"/>
        </patternFill>
      </fill>
    </dxf>
    <dxf>
      <fill>
        <patternFill patternType="lightUp">
          <bgColor theme="0" tint="-4.9989318521683403E-2"/>
        </patternFill>
      </fill>
    </dxf>
    <dxf>
      <fill>
        <patternFill patternType="lightUp">
          <bgColor theme="0" tint="-4.9989318521683403E-2"/>
        </patternFill>
      </fill>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4.9989318521683403E-2"/>
      </font>
      <fill>
        <patternFill>
          <bgColor theme="0" tint="-4.9989318521683403E-2"/>
        </patternFill>
      </fill>
    </dxf>
    <dxf>
      <fill>
        <patternFill patternType="lightUp">
          <bgColor theme="0" tint="-4.9989318521683403E-2"/>
        </patternFill>
      </fill>
    </dxf>
    <dxf>
      <fill>
        <patternFill patternType="lightUp">
          <bgColor theme="0" tint="-4.9989318521683403E-2"/>
        </patternFill>
      </fill>
    </dxf>
    <dxf>
      <font>
        <color theme="0" tint="-4.9989318521683403E-2"/>
      </font>
      <fill>
        <patternFill>
          <bgColor theme="0" tint="-4.9989318521683403E-2"/>
        </patternFill>
      </fill>
    </dxf>
    <dxf>
      <fill>
        <patternFill>
          <bgColor theme="8" tint="0.79998168889431442"/>
        </patternFill>
      </fill>
    </dxf>
    <dxf>
      <font>
        <color theme="0" tint="-0.14996795556505021"/>
      </font>
    </dxf>
    <dxf>
      <fill>
        <patternFill patternType="lightUp">
          <bgColor theme="0" tint="-4.9989318521683403E-2"/>
        </patternFill>
      </fill>
    </dxf>
    <dxf>
      <font>
        <color theme="0" tint="-0.14996795556505021"/>
      </font>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ont>
        <b/>
        <i val="0"/>
        <color rgb="FFFF0000"/>
      </font>
    </dxf>
    <dxf>
      <font>
        <b/>
        <i val="0"/>
        <color rgb="FFFF0000"/>
      </font>
    </dxf>
    <dxf>
      <font>
        <b/>
        <i val="0"/>
        <color rgb="FFFF0000"/>
      </font>
    </dxf>
    <dxf>
      <font>
        <b/>
        <i val="0"/>
        <color rgb="FFFF0000"/>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font>
    </dxf>
    <dxf>
      <font>
        <strike val="0"/>
        <outline val="0"/>
        <shadow val="0"/>
        <u val="none"/>
        <vertAlign val="baseline"/>
        <sz val="12"/>
        <color theme="1"/>
        <name val="Arial"/>
        <scheme val="none"/>
      </font>
      <alignment horizontal="left" vertical="bottom" textRotation="0" wrapText="1" indent="0" justifyLastLine="0" shrinkToFit="0" readingOrder="0"/>
      <border diagonalUp="0" diagonalDown="0" outline="0">
        <left/>
        <right/>
        <top style="thin">
          <color theme="1" tint="0.499984740745262"/>
        </top>
        <bottom style="thin">
          <color theme="1" tint="0.499984740745262"/>
        </bottom>
      </border>
      <protection locked="0" hidden="0"/>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left" vertical="bottom" textRotation="0" wrapText="1" indent="0" justifyLastLine="0" shrinkToFit="0" readingOrder="0"/>
      <protection locked="0" hidden="0"/>
    </dxf>
    <dxf>
      <border outline="0">
        <bottom style="double">
          <color indexed="64"/>
        </bottom>
      </border>
    </dxf>
    <dxf>
      <font>
        <b/>
        <i val="0"/>
        <strike val="0"/>
        <condense val="0"/>
        <extend val="0"/>
        <outline val="0"/>
        <shadow val="0"/>
        <u val="none"/>
        <vertAlign val="baseline"/>
        <sz val="12"/>
        <color theme="0"/>
        <name val="Times New Roman"/>
        <scheme val="none"/>
      </font>
      <fill>
        <patternFill patternType="solid">
          <fgColor indexed="64"/>
          <bgColor theme="3"/>
        </patternFill>
      </fill>
      <alignment horizontal="center" vertical="bottom" textRotation="0" wrapText="1" indent="0" justifyLastLine="0" shrinkToFit="0" readingOrder="0"/>
      <protection locked="1" hidden="0"/>
    </dxf>
  </dxfs>
  <tableStyles count="0" defaultTableStyle="TableStyleMedium9" defaultPivotStyle="PivotStyleLight16"/>
  <colors>
    <mruColors>
      <color rgb="FFE5E5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hyperlink" Target="#'Household Summary'!A3"/></Relationships>
</file>

<file path=xl/drawings/_rels/drawing10.xml.rels><?xml version="1.0" encoding="UTF-8" standalone="yes"?>
<Relationships xmlns="http://schemas.openxmlformats.org/package/2006/relationships"><Relationship Id="rId1" Type="http://schemas.openxmlformats.org/officeDocument/2006/relationships/hyperlink" Target="#'Household Summary'!A3"/></Relationships>
</file>

<file path=xl/drawings/_rels/drawing11.xml.rels><?xml version="1.0" encoding="UTF-8" standalone="yes"?>
<Relationships xmlns="http://schemas.openxmlformats.org/package/2006/relationships"><Relationship Id="rId1" Type="http://schemas.openxmlformats.org/officeDocument/2006/relationships/hyperlink" Target="#'Household Summary'!A3"/></Relationships>
</file>

<file path=xl/drawings/_rels/drawing2.xml.rels><?xml version="1.0" encoding="UTF-8" standalone="yes"?>
<Relationships xmlns="http://schemas.openxmlformats.org/package/2006/relationships"><Relationship Id="rId8" Type="http://schemas.openxmlformats.org/officeDocument/2006/relationships/hyperlink" Target="#'HH Member 8'!A3"/><Relationship Id="rId3" Type="http://schemas.openxmlformats.org/officeDocument/2006/relationships/hyperlink" Target="#'HH Member 5'!A3"/><Relationship Id="rId7" Type="http://schemas.openxmlformats.org/officeDocument/2006/relationships/hyperlink" Target="#'HH Member 7'!A3"/><Relationship Id="rId2" Type="http://schemas.openxmlformats.org/officeDocument/2006/relationships/hyperlink" Target="#'HH Member 4'!A3"/><Relationship Id="rId1" Type="http://schemas.openxmlformats.org/officeDocument/2006/relationships/hyperlink" Target="#'HH Member 1'!A3"/><Relationship Id="rId6" Type="http://schemas.openxmlformats.org/officeDocument/2006/relationships/hyperlink" Target="#'HH Member 3'!A3"/><Relationship Id="rId11" Type="http://schemas.openxmlformats.org/officeDocument/2006/relationships/image" Target="../media/image1.png"/><Relationship Id="rId5" Type="http://schemas.openxmlformats.org/officeDocument/2006/relationships/hyperlink" Target="#'HH Member 2'!A3"/><Relationship Id="rId10" Type="http://schemas.openxmlformats.org/officeDocument/2006/relationships/hyperlink" Target="#Notes!A1"/><Relationship Id="rId4" Type="http://schemas.openxmlformats.org/officeDocument/2006/relationships/hyperlink" Target="#'HH Member 6'!A3"/><Relationship Id="rId9" Type="http://schemas.openxmlformats.org/officeDocument/2006/relationships/hyperlink" Target="#Instructions!A1"/></Relationships>
</file>

<file path=xl/drawings/_rels/drawing3.xml.rels><?xml version="1.0" encoding="UTF-8" standalone="yes"?>
<Relationships xmlns="http://schemas.openxmlformats.org/package/2006/relationships"><Relationship Id="rId2" Type="http://schemas.openxmlformats.org/officeDocument/2006/relationships/hyperlink" Target="#'Household Summary'!A3"/><Relationship Id="rId1" Type="http://schemas.openxmlformats.org/officeDocument/2006/relationships/hyperlink" Target="#'HH Member 2'!A3"/></Relationships>
</file>

<file path=xl/drawings/_rels/drawing4.xml.rels><?xml version="1.0" encoding="UTF-8" standalone="yes"?>
<Relationships xmlns="http://schemas.openxmlformats.org/package/2006/relationships"><Relationship Id="rId2" Type="http://schemas.openxmlformats.org/officeDocument/2006/relationships/hyperlink" Target="#'Household Summary'!A3"/><Relationship Id="rId1" Type="http://schemas.openxmlformats.org/officeDocument/2006/relationships/hyperlink" Target="#'HH Member 3'!A3"/></Relationships>
</file>

<file path=xl/drawings/_rels/drawing5.xml.rels><?xml version="1.0" encoding="UTF-8" standalone="yes"?>
<Relationships xmlns="http://schemas.openxmlformats.org/package/2006/relationships"><Relationship Id="rId2" Type="http://schemas.openxmlformats.org/officeDocument/2006/relationships/hyperlink" Target="#'Household Summary'!A3"/><Relationship Id="rId1" Type="http://schemas.openxmlformats.org/officeDocument/2006/relationships/hyperlink" Target="#'HH Member 4'!A3"/></Relationships>
</file>

<file path=xl/drawings/_rels/drawing6.xml.rels><?xml version="1.0" encoding="UTF-8" standalone="yes"?>
<Relationships xmlns="http://schemas.openxmlformats.org/package/2006/relationships"><Relationship Id="rId2" Type="http://schemas.openxmlformats.org/officeDocument/2006/relationships/hyperlink" Target="#'Household Summary'!A3"/><Relationship Id="rId1" Type="http://schemas.openxmlformats.org/officeDocument/2006/relationships/hyperlink" Target="#'HH Member 5'!A3"/></Relationships>
</file>

<file path=xl/drawings/_rels/drawing7.xml.rels><?xml version="1.0" encoding="UTF-8" standalone="yes"?>
<Relationships xmlns="http://schemas.openxmlformats.org/package/2006/relationships"><Relationship Id="rId2" Type="http://schemas.openxmlformats.org/officeDocument/2006/relationships/hyperlink" Target="#'Household Summary'!A3"/><Relationship Id="rId1" Type="http://schemas.openxmlformats.org/officeDocument/2006/relationships/hyperlink" Target="#'HH Member 6'!A3"/></Relationships>
</file>

<file path=xl/drawings/_rels/drawing8.xml.rels><?xml version="1.0" encoding="UTF-8" standalone="yes"?>
<Relationships xmlns="http://schemas.openxmlformats.org/package/2006/relationships"><Relationship Id="rId2" Type="http://schemas.openxmlformats.org/officeDocument/2006/relationships/hyperlink" Target="#'Household Summary'!A3"/><Relationship Id="rId1" Type="http://schemas.openxmlformats.org/officeDocument/2006/relationships/hyperlink" Target="#'HH Member 7'!A3"/></Relationships>
</file>

<file path=xl/drawings/_rels/drawing9.xml.rels><?xml version="1.0" encoding="UTF-8" standalone="yes"?>
<Relationships xmlns="http://schemas.openxmlformats.org/package/2006/relationships"><Relationship Id="rId2" Type="http://schemas.openxmlformats.org/officeDocument/2006/relationships/hyperlink" Target="#'Household Summary'!A3"/><Relationship Id="rId1" Type="http://schemas.openxmlformats.org/officeDocument/2006/relationships/hyperlink" Target="#'HH Member 8'!A3"/></Relationships>
</file>

<file path=xl/drawings/drawing1.xml><?xml version="1.0" encoding="utf-8"?>
<xdr:wsDr xmlns:xdr="http://schemas.openxmlformats.org/drawingml/2006/spreadsheetDrawing" xmlns:a="http://schemas.openxmlformats.org/drawingml/2006/main">
  <xdr:twoCellAnchor>
    <xdr:from>
      <xdr:col>1</xdr:col>
      <xdr:colOff>2809816</xdr:colOff>
      <xdr:row>71</xdr:row>
      <xdr:rowOff>0</xdr:rowOff>
    </xdr:from>
    <xdr:to>
      <xdr:col>1</xdr:col>
      <xdr:colOff>3990916</xdr:colOff>
      <xdr:row>71</xdr:row>
      <xdr:rowOff>257175</xdr:rowOff>
    </xdr:to>
    <xdr:sp macro="" textlink="">
      <xdr:nvSpPr>
        <xdr:cNvPr id="2" name="Rounded Rectangle 1">
          <a:hlinkClick xmlns:r="http://schemas.openxmlformats.org/officeDocument/2006/relationships" r:id="rId1" tooltip="Household Summary"/>
          <a:extLst>
            <a:ext uri="{FF2B5EF4-FFF2-40B4-BE49-F238E27FC236}">
              <a16:creationId xmlns:a16="http://schemas.microsoft.com/office/drawing/2014/main" id="{00000000-0008-0000-0000-000002000000}"/>
            </a:ext>
          </a:extLst>
        </xdr:cNvPr>
        <xdr:cNvSpPr/>
      </xdr:nvSpPr>
      <xdr:spPr>
        <a:xfrm>
          <a:off x="3083660" y="18418969"/>
          <a:ext cx="1181100" cy="2571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a:t>
          </a:r>
          <a:r>
            <a:rPr lang="en-US" sz="1100" baseline="0"/>
            <a:t> Summary</a:t>
          </a:r>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19050</xdr:colOff>
      <xdr:row>285</xdr:row>
      <xdr:rowOff>66675</xdr:rowOff>
    </xdr:from>
    <xdr:to>
      <xdr:col>1</xdr:col>
      <xdr:colOff>1085850</xdr:colOff>
      <xdr:row>285</xdr:row>
      <xdr:rowOff>340995</xdr:rowOff>
    </xdr:to>
    <xdr:sp macro="" textlink="">
      <xdr:nvSpPr>
        <xdr:cNvPr id="3" name="Rounded Rectangle 2">
          <a:hlinkClick xmlns:r="http://schemas.openxmlformats.org/officeDocument/2006/relationships" r:id="rId1" tooltip="Household Summary"/>
          <a:extLst>
            <a:ext uri="{FF2B5EF4-FFF2-40B4-BE49-F238E27FC236}">
              <a16:creationId xmlns:a16="http://schemas.microsoft.com/office/drawing/2014/main" id="{00000000-0008-0000-0900-000003000000}"/>
            </a:ext>
          </a:extLst>
        </xdr:cNvPr>
        <xdr:cNvSpPr/>
      </xdr:nvSpPr>
      <xdr:spPr>
        <a:xfrm>
          <a:off x="19050" y="65846325"/>
          <a:ext cx="1181100" cy="27432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a:t>
          </a:r>
          <a:r>
            <a:rPr lang="en-US" sz="1100" baseline="0"/>
            <a:t> Summary</a:t>
          </a:r>
          <a:endParaRPr lang="en-US" sz="1100"/>
        </a:p>
      </xdr:txBody>
    </xdr:sp>
    <xdr:clientData/>
  </xdr:twoCellAnchor>
  <xdr:twoCellAnchor>
    <xdr:from>
      <xdr:col>1</xdr:col>
      <xdr:colOff>0</xdr:colOff>
      <xdr:row>2</xdr:row>
      <xdr:rowOff>104775</xdr:rowOff>
    </xdr:from>
    <xdr:to>
      <xdr:col>1</xdr:col>
      <xdr:colOff>1181100</xdr:colOff>
      <xdr:row>2</xdr:row>
      <xdr:rowOff>361950</xdr:rowOff>
    </xdr:to>
    <xdr:sp macro="" textlink="">
      <xdr:nvSpPr>
        <xdr:cNvPr id="5" name="Rounded Rectangle 4">
          <a:hlinkClick xmlns:r="http://schemas.openxmlformats.org/officeDocument/2006/relationships" r:id="rId1" tooltip="Household Summary"/>
          <a:extLst>
            <a:ext uri="{FF2B5EF4-FFF2-40B4-BE49-F238E27FC236}">
              <a16:creationId xmlns:a16="http://schemas.microsoft.com/office/drawing/2014/main" id="{00000000-0008-0000-0900-000005000000}"/>
            </a:ext>
          </a:extLst>
        </xdr:cNvPr>
        <xdr:cNvSpPr/>
      </xdr:nvSpPr>
      <xdr:spPr>
        <a:xfrm>
          <a:off x="114300" y="590550"/>
          <a:ext cx="1181100" cy="2571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a:t>
          </a:r>
          <a:r>
            <a:rPr lang="en-US" sz="1100" baseline="0"/>
            <a:t> Summary</a:t>
          </a:r>
          <a:endParaRPr 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3228975</xdr:colOff>
      <xdr:row>35</xdr:row>
      <xdr:rowOff>1</xdr:rowOff>
    </xdr:from>
    <xdr:to>
      <xdr:col>1</xdr:col>
      <xdr:colOff>4410075</xdr:colOff>
      <xdr:row>36</xdr:row>
      <xdr:rowOff>9526</xdr:rowOff>
    </xdr:to>
    <xdr:sp macro="" textlink="">
      <xdr:nvSpPr>
        <xdr:cNvPr id="2" name="Rounded Rectangle 1">
          <a:hlinkClick xmlns:r="http://schemas.openxmlformats.org/officeDocument/2006/relationships" r:id="rId1" tooltip="Household Summary"/>
          <a:extLst>
            <a:ext uri="{FF2B5EF4-FFF2-40B4-BE49-F238E27FC236}">
              <a16:creationId xmlns:a16="http://schemas.microsoft.com/office/drawing/2014/main" id="{00000000-0008-0000-0A00-000002000000}"/>
            </a:ext>
          </a:extLst>
        </xdr:cNvPr>
        <xdr:cNvSpPr/>
      </xdr:nvSpPr>
      <xdr:spPr>
        <a:xfrm>
          <a:off x="3505200" y="7019926"/>
          <a:ext cx="1181100" cy="20955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a:t>
          </a:r>
          <a:r>
            <a:rPr lang="en-US" sz="1100" baseline="0"/>
            <a:t> Summary</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762000</xdr:colOff>
      <xdr:row>37</xdr:row>
      <xdr:rowOff>9525</xdr:rowOff>
    </xdr:from>
    <xdr:to>
      <xdr:col>8</xdr:col>
      <xdr:colOff>0</xdr:colOff>
      <xdr:row>38</xdr:row>
      <xdr:rowOff>0</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5343525" y="8648700"/>
          <a:ext cx="1181100" cy="2571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 Member 1</a:t>
          </a:r>
        </a:p>
      </xdr:txBody>
    </xdr:sp>
    <xdr:clientData/>
  </xdr:twoCellAnchor>
  <xdr:twoCellAnchor>
    <xdr:from>
      <xdr:col>1</xdr:col>
      <xdr:colOff>200025</xdr:colOff>
      <xdr:row>19</xdr:row>
      <xdr:rowOff>26194</xdr:rowOff>
    </xdr:from>
    <xdr:to>
      <xdr:col>1</xdr:col>
      <xdr:colOff>628650</xdr:colOff>
      <xdr:row>19</xdr:row>
      <xdr:rowOff>188119</xdr:rowOff>
    </xdr:to>
    <xdr:sp macro="" textlink="">
      <xdr:nvSpPr>
        <xdr:cNvPr id="3" name="Pentagon 2">
          <a:hlinkClick xmlns:r="http://schemas.openxmlformats.org/officeDocument/2006/relationships" r:id="rId2"/>
          <a:extLst>
            <a:ext uri="{FF2B5EF4-FFF2-40B4-BE49-F238E27FC236}">
              <a16:creationId xmlns:a16="http://schemas.microsoft.com/office/drawing/2014/main" id="{00000000-0008-0000-0100-000003000000}"/>
            </a:ext>
          </a:extLst>
        </xdr:cNvPr>
        <xdr:cNvSpPr/>
      </xdr:nvSpPr>
      <xdr:spPr>
        <a:xfrm>
          <a:off x="314325" y="4864894"/>
          <a:ext cx="428625" cy="161925"/>
        </a:xfrm>
        <a:prstGeom prst="homePlate">
          <a:avLst/>
        </a:prstGeom>
        <a:effectLst>
          <a:outerShdw blurRad="40000" dist="20000" dir="5400000" rotWithShape="0">
            <a:srgbClr val="000000">
              <a:alpha val="38000"/>
            </a:srgbClr>
          </a:outerShdw>
          <a:softEdge rad="12700"/>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100" baseline="0"/>
            <a:t> </a:t>
          </a:r>
          <a:r>
            <a:rPr lang="en-US" sz="1000" baseline="0">
              <a:solidFill>
                <a:schemeClr val="tx1">
                  <a:lumMod val="75000"/>
                  <a:lumOff val="25000"/>
                </a:schemeClr>
              </a:solidFill>
            </a:rPr>
            <a:t> 4</a:t>
          </a:r>
          <a:endParaRPr lang="en-US" sz="1000">
            <a:solidFill>
              <a:schemeClr val="tx1">
                <a:lumMod val="75000"/>
                <a:lumOff val="25000"/>
              </a:schemeClr>
            </a:solidFill>
          </a:endParaRPr>
        </a:p>
      </xdr:txBody>
    </xdr:sp>
    <xdr:clientData/>
  </xdr:twoCellAnchor>
  <xdr:twoCellAnchor>
    <xdr:from>
      <xdr:col>1</xdr:col>
      <xdr:colOff>200025</xdr:colOff>
      <xdr:row>20</xdr:row>
      <xdr:rowOff>24005</xdr:rowOff>
    </xdr:from>
    <xdr:to>
      <xdr:col>1</xdr:col>
      <xdr:colOff>628650</xdr:colOff>
      <xdr:row>20</xdr:row>
      <xdr:rowOff>185930</xdr:rowOff>
    </xdr:to>
    <xdr:sp macro="" textlink="">
      <xdr:nvSpPr>
        <xdr:cNvPr id="6" name="Pentagon 5">
          <a:hlinkClick xmlns:r="http://schemas.openxmlformats.org/officeDocument/2006/relationships" r:id="rId3"/>
          <a:extLst>
            <a:ext uri="{FF2B5EF4-FFF2-40B4-BE49-F238E27FC236}">
              <a16:creationId xmlns:a16="http://schemas.microsoft.com/office/drawing/2014/main" id="{00000000-0008-0000-0100-000006000000}"/>
            </a:ext>
          </a:extLst>
        </xdr:cNvPr>
        <xdr:cNvSpPr/>
      </xdr:nvSpPr>
      <xdr:spPr>
        <a:xfrm>
          <a:off x="313295" y="5061958"/>
          <a:ext cx="428625" cy="161925"/>
        </a:xfrm>
        <a:prstGeom prst="homePlate">
          <a:avLst/>
        </a:prstGeom>
        <a:effectLst>
          <a:outerShdw blurRad="40000" dist="20000" dir="5400000" rotWithShape="0">
            <a:srgbClr val="000000">
              <a:alpha val="38000"/>
            </a:srgbClr>
          </a:outerShdw>
          <a:softEdge rad="12700"/>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100" baseline="0"/>
            <a:t> </a:t>
          </a:r>
          <a:r>
            <a:rPr lang="en-US" sz="1050" baseline="0"/>
            <a:t> </a:t>
          </a:r>
          <a:r>
            <a:rPr lang="en-US" sz="1000" baseline="0">
              <a:solidFill>
                <a:schemeClr val="tx1">
                  <a:lumMod val="75000"/>
                  <a:lumOff val="25000"/>
                </a:schemeClr>
              </a:solidFill>
            </a:rPr>
            <a:t>5</a:t>
          </a:r>
          <a:endParaRPr lang="en-US" sz="1000">
            <a:solidFill>
              <a:schemeClr val="tx1">
                <a:lumMod val="75000"/>
                <a:lumOff val="25000"/>
              </a:schemeClr>
            </a:solidFill>
          </a:endParaRPr>
        </a:p>
      </xdr:txBody>
    </xdr:sp>
    <xdr:clientData/>
  </xdr:twoCellAnchor>
  <xdr:twoCellAnchor>
    <xdr:from>
      <xdr:col>1</xdr:col>
      <xdr:colOff>200025</xdr:colOff>
      <xdr:row>21</xdr:row>
      <xdr:rowOff>26194</xdr:rowOff>
    </xdr:from>
    <xdr:to>
      <xdr:col>1</xdr:col>
      <xdr:colOff>628650</xdr:colOff>
      <xdr:row>21</xdr:row>
      <xdr:rowOff>188119</xdr:rowOff>
    </xdr:to>
    <xdr:sp macro="" textlink="">
      <xdr:nvSpPr>
        <xdr:cNvPr id="7" name="Pentagon 6">
          <a:hlinkClick xmlns:r="http://schemas.openxmlformats.org/officeDocument/2006/relationships" r:id="rId4"/>
          <a:extLst>
            <a:ext uri="{FF2B5EF4-FFF2-40B4-BE49-F238E27FC236}">
              <a16:creationId xmlns:a16="http://schemas.microsoft.com/office/drawing/2014/main" id="{00000000-0008-0000-0100-000007000000}"/>
            </a:ext>
          </a:extLst>
        </xdr:cNvPr>
        <xdr:cNvSpPr/>
      </xdr:nvSpPr>
      <xdr:spPr>
        <a:xfrm>
          <a:off x="314325" y="5283994"/>
          <a:ext cx="428625" cy="161925"/>
        </a:xfrm>
        <a:prstGeom prst="homePlate">
          <a:avLst/>
        </a:prstGeom>
        <a:effectLst>
          <a:outerShdw blurRad="40000" dist="20000" dir="5400000" rotWithShape="0">
            <a:srgbClr val="000000">
              <a:alpha val="38000"/>
            </a:srgbClr>
          </a:outerShdw>
          <a:softEdge rad="12700"/>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100" baseline="0"/>
            <a:t> </a:t>
          </a:r>
          <a:r>
            <a:rPr lang="en-US" sz="1100" baseline="0">
              <a:solidFill>
                <a:schemeClr val="tx1">
                  <a:lumMod val="75000"/>
                  <a:lumOff val="25000"/>
                </a:schemeClr>
              </a:solidFill>
            </a:rPr>
            <a:t> </a:t>
          </a:r>
          <a:r>
            <a:rPr lang="en-US" sz="1000" baseline="0">
              <a:solidFill>
                <a:schemeClr val="tx1">
                  <a:lumMod val="75000"/>
                  <a:lumOff val="25000"/>
                </a:schemeClr>
              </a:solidFill>
            </a:rPr>
            <a:t>6</a:t>
          </a:r>
          <a:endParaRPr lang="en-US" sz="1000">
            <a:solidFill>
              <a:schemeClr val="tx1">
                <a:lumMod val="75000"/>
                <a:lumOff val="25000"/>
              </a:schemeClr>
            </a:solidFill>
          </a:endParaRPr>
        </a:p>
      </xdr:txBody>
    </xdr:sp>
    <xdr:clientData/>
  </xdr:twoCellAnchor>
  <xdr:twoCellAnchor>
    <xdr:from>
      <xdr:col>1</xdr:col>
      <xdr:colOff>205740</xdr:colOff>
      <xdr:row>16</xdr:row>
      <xdr:rowOff>21908</xdr:rowOff>
    </xdr:from>
    <xdr:to>
      <xdr:col>1</xdr:col>
      <xdr:colOff>634365</xdr:colOff>
      <xdr:row>16</xdr:row>
      <xdr:rowOff>183833</xdr:rowOff>
    </xdr:to>
    <xdr:sp macro="" textlink="">
      <xdr:nvSpPr>
        <xdr:cNvPr id="8" name="Pentagon 7">
          <a:hlinkClick xmlns:r="http://schemas.openxmlformats.org/officeDocument/2006/relationships" r:id="rId1"/>
          <a:extLst>
            <a:ext uri="{FF2B5EF4-FFF2-40B4-BE49-F238E27FC236}">
              <a16:creationId xmlns:a16="http://schemas.microsoft.com/office/drawing/2014/main" id="{00000000-0008-0000-0100-000008000000}"/>
            </a:ext>
          </a:extLst>
        </xdr:cNvPr>
        <xdr:cNvSpPr/>
      </xdr:nvSpPr>
      <xdr:spPr>
        <a:xfrm>
          <a:off x="320040" y="4231958"/>
          <a:ext cx="428625" cy="161925"/>
        </a:xfrm>
        <a:prstGeom prst="homePlate">
          <a:avLst/>
        </a:prstGeom>
        <a:effectLst>
          <a:outerShdw blurRad="40000" dist="20000" dir="5400000" rotWithShape="0">
            <a:srgbClr val="000000">
              <a:alpha val="38000"/>
            </a:srgbClr>
          </a:outerShdw>
          <a:softEdge rad="12700"/>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100" baseline="0"/>
            <a:t> </a:t>
          </a:r>
          <a:r>
            <a:rPr lang="en-US" sz="1000" baseline="0">
              <a:solidFill>
                <a:schemeClr val="tx1">
                  <a:lumMod val="75000"/>
                  <a:lumOff val="25000"/>
                </a:schemeClr>
              </a:solidFill>
            </a:rPr>
            <a:t> 1</a:t>
          </a:r>
          <a:endParaRPr lang="en-US" sz="1000">
            <a:solidFill>
              <a:schemeClr val="tx1">
                <a:lumMod val="75000"/>
                <a:lumOff val="25000"/>
              </a:schemeClr>
            </a:solidFill>
          </a:endParaRPr>
        </a:p>
      </xdr:txBody>
    </xdr:sp>
    <xdr:clientData/>
  </xdr:twoCellAnchor>
  <xdr:twoCellAnchor>
    <xdr:from>
      <xdr:col>1</xdr:col>
      <xdr:colOff>205740</xdr:colOff>
      <xdr:row>17</xdr:row>
      <xdr:rowOff>21907</xdr:rowOff>
    </xdr:from>
    <xdr:to>
      <xdr:col>1</xdr:col>
      <xdr:colOff>634365</xdr:colOff>
      <xdr:row>17</xdr:row>
      <xdr:rowOff>183832</xdr:rowOff>
    </xdr:to>
    <xdr:sp macro="" textlink="">
      <xdr:nvSpPr>
        <xdr:cNvPr id="9" name="Pentagon 8">
          <a:hlinkClick xmlns:r="http://schemas.openxmlformats.org/officeDocument/2006/relationships" r:id="rId5"/>
          <a:extLst>
            <a:ext uri="{FF2B5EF4-FFF2-40B4-BE49-F238E27FC236}">
              <a16:creationId xmlns:a16="http://schemas.microsoft.com/office/drawing/2014/main" id="{00000000-0008-0000-0100-000009000000}"/>
            </a:ext>
          </a:extLst>
        </xdr:cNvPr>
        <xdr:cNvSpPr/>
      </xdr:nvSpPr>
      <xdr:spPr>
        <a:xfrm>
          <a:off x="320040" y="4441507"/>
          <a:ext cx="428625" cy="161925"/>
        </a:xfrm>
        <a:prstGeom prst="homePlate">
          <a:avLst/>
        </a:prstGeom>
        <a:effectLst>
          <a:outerShdw blurRad="40000" dist="20000" dir="5400000" rotWithShape="0">
            <a:srgbClr val="000000">
              <a:alpha val="38000"/>
            </a:srgbClr>
          </a:outerShdw>
          <a:softEdge rad="12700"/>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100" baseline="0"/>
            <a:t> </a:t>
          </a:r>
          <a:r>
            <a:rPr lang="en-US" sz="1050" baseline="0"/>
            <a:t> </a:t>
          </a:r>
          <a:r>
            <a:rPr lang="en-US" sz="1000" baseline="0">
              <a:solidFill>
                <a:schemeClr val="tx1">
                  <a:lumMod val="75000"/>
                  <a:lumOff val="25000"/>
                </a:schemeClr>
              </a:solidFill>
            </a:rPr>
            <a:t>2</a:t>
          </a:r>
          <a:endParaRPr lang="en-US" sz="1000">
            <a:solidFill>
              <a:schemeClr val="tx1">
                <a:lumMod val="75000"/>
                <a:lumOff val="25000"/>
              </a:schemeClr>
            </a:solidFill>
          </a:endParaRPr>
        </a:p>
      </xdr:txBody>
    </xdr:sp>
    <xdr:clientData/>
  </xdr:twoCellAnchor>
  <xdr:twoCellAnchor>
    <xdr:from>
      <xdr:col>1</xdr:col>
      <xdr:colOff>205740</xdr:colOff>
      <xdr:row>18</xdr:row>
      <xdr:rowOff>26670</xdr:rowOff>
    </xdr:from>
    <xdr:to>
      <xdr:col>1</xdr:col>
      <xdr:colOff>634365</xdr:colOff>
      <xdr:row>18</xdr:row>
      <xdr:rowOff>188595</xdr:rowOff>
    </xdr:to>
    <xdr:sp macro="" textlink="">
      <xdr:nvSpPr>
        <xdr:cNvPr id="10" name="Pentagon 9">
          <a:hlinkClick xmlns:r="http://schemas.openxmlformats.org/officeDocument/2006/relationships" r:id="rId6"/>
          <a:extLst>
            <a:ext uri="{FF2B5EF4-FFF2-40B4-BE49-F238E27FC236}">
              <a16:creationId xmlns:a16="http://schemas.microsoft.com/office/drawing/2014/main" id="{00000000-0008-0000-0100-00000A000000}"/>
            </a:ext>
          </a:extLst>
        </xdr:cNvPr>
        <xdr:cNvSpPr/>
      </xdr:nvSpPr>
      <xdr:spPr>
        <a:xfrm>
          <a:off x="320040" y="4667250"/>
          <a:ext cx="428625" cy="161925"/>
        </a:xfrm>
        <a:prstGeom prst="homePlate">
          <a:avLst/>
        </a:prstGeom>
        <a:effectLst>
          <a:outerShdw blurRad="40000" dist="20000" dir="5400000" rotWithShape="0">
            <a:srgbClr val="000000">
              <a:alpha val="38000"/>
            </a:srgbClr>
          </a:outerShdw>
          <a:softEdge rad="12700"/>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100" baseline="0"/>
            <a:t> </a:t>
          </a:r>
          <a:r>
            <a:rPr lang="en-US" sz="1100" baseline="0">
              <a:solidFill>
                <a:schemeClr val="tx1">
                  <a:lumMod val="75000"/>
                  <a:lumOff val="25000"/>
                </a:schemeClr>
              </a:solidFill>
            </a:rPr>
            <a:t> </a:t>
          </a:r>
          <a:r>
            <a:rPr lang="en-US" sz="1000" baseline="0">
              <a:solidFill>
                <a:schemeClr val="tx1">
                  <a:lumMod val="75000"/>
                  <a:lumOff val="25000"/>
                </a:schemeClr>
              </a:solidFill>
            </a:rPr>
            <a:t>3</a:t>
          </a:r>
          <a:endParaRPr lang="en-US" sz="1000">
            <a:solidFill>
              <a:schemeClr val="tx1">
                <a:lumMod val="75000"/>
                <a:lumOff val="25000"/>
              </a:schemeClr>
            </a:solidFill>
          </a:endParaRPr>
        </a:p>
      </xdr:txBody>
    </xdr:sp>
    <xdr:clientData/>
  </xdr:twoCellAnchor>
  <xdr:twoCellAnchor>
    <xdr:from>
      <xdr:col>1</xdr:col>
      <xdr:colOff>204787</xdr:colOff>
      <xdr:row>22</xdr:row>
      <xdr:rowOff>21431</xdr:rowOff>
    </xdr:from>
    <xdr:to>
      <xdr:col>1</xdr:col>
      <xdr:colOff>633412</xdr:colOff>
      <xdr:row>22</xdr:row>
      <xdr:rowOff>183356</xdr:rowOff>
    </xdr:to>
    <xdr:sp macro="" textlink="">
      <xdr:nvSpPr>
        <xdr:cNvPr id="11" name="Pentagon 10">
          <a:hlinkClick xmlns:r="http://schemas.openxmlformats.org/officeDocument/2006/relationships" r:id="rId7"/>
          <a:extLst>
            <a:ext uri="{FF2B5EF4-FFF2-40B4-BE49-F238E27FC236}">
              <a16:creationId xmlns:a16="http://schemas.microsoft.com/office/drawing/2014/main" id="{00000000-0008-0000-0100-00000B000000}"/>
            </a:ext>
          </a:extLst>
        </xdr:cNvPr>
        <xdr:cNvSpPr/>
      </xdr:nvSpPr>
      <xdr:spPr>
        <a:xfrm>
          <a:off x="319087" y="5488781"/>
          <a:ext cx="428625" cy="161925"/>
        </a:xfrm>
        <a:prstGeom prst="homePlate">
          <a:avLst/>
        </a:prstGeom>
        <a:effectLst>
          <a:outerShdw blurRad="40000" dist="20000" dir="5400000" rotWithShape="0">
            <a:srgbClr val="000000">
              <a:alpha val="38000"/>
            </a:srgbClr>
          </a:outerShdw>
          <a:softEdge rad="12700"/>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100" baseline="0"/>
            <a:t> </a:t>
          </a:r>
          <a:r>
            <a:rPr lang="en-US" sz="1050" baseline="0"/>
            <a:t> </a:t>
          </a:r>
          <a:r>
            <a:rPr lang="en-US" sz="1000" baseline="0">
              <a:solidFill>
                <a:schemeClr val="tx1">
                  <a:lumMod val="75000"/>
                  <a:lumOff val="25000"/>
                </a:schemeClr>
              </a:solidFill>
            </a:rPr>
            <a:t>7</a:t>
          </a:r>
          <a:endParaRPr lang="en-US" sz="1000">
            <a:solidFill>
              <a:schemeClr val="tx1">
                <a:lumMod val="75000"/>
                <a:lumOff val="25000"/>
              </a:schemeClr>
            </a:solidFill>
          </a:endParaRPr>
        </a:p>
      </xdr:txBody>
    </xdr:sp>
    <xdr:clientData/>
  </xdr:twoCellAnchor>
  <xdr:twoCellAnchor>
    <xdr:from>
      <xdr:col>1</xdr:col>
      <xdr:colOff>204787</xdr:colOff>
      <xdr:row>23</xdr:row>
      <xdr:rowOff>23813</xdr:rowOff>
    </xdr:from>
    <xdr:to>
      <xdr:col>1</xdr:col>
      <xdr:colOff>633412</xdr:colOff>
      <xdr:row>23</xdr:row>
      <xdr:rowOff>185738</xdr:rowOff>
    </xdr:to>
    <xdr:sp macro="" textlink="">
      <xdr:nvSpPr>
        <xdr:cNvPr id="12" name="Pentagon 11">
          <a:hlinkClick xmlns:r="http://schemas.openxmlformats.org/officeDocument/2006/relationships" r:id="rId8"/>
          <a:extLst>
            <a:ext uri="{FF2B5EF4-FFF2-40B4-BE49-F238E27FC236}">
              <a16:creationId xmlns:a16="http://schemas.microsoft.com/office/drawing/2014/main" id="{00000000-0008-0000-0100-00000C000000}"/>
            </a:ext>
          </a:extLst>
        </xdr:cNvPr>
        <xdr:cNvSpPr/>
      </xdr:nvSpPr>
      <xdr:spPr>
        <a:xfrm>
          <a:off x="319087" y="5700713"/>
          <a:ext cx="428625" cy="161925"/>
        </a:xfrm>
        <a:prstGeom prst="homePlate">
          <a:avLst/>
        </a:prstGeom>
        <a:effectLst>
          <a:outerShdw blurRad="40000" dist="20000" dir="5400000" rotWithShape="0">
            <a:srgbClr val="000000">
              <a:alpha val="38000"/>
            </a:srgbClr>
          </a:outerShdw>
          <a:softEdge rad="12700"/>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100" baseline="0"/>
            <a:t> </a:t>
          </a:r>
          <a:r>
            <a:rPr lang="en-US" sz="1100" baseline="0">
              <a:solidFill>
                <a:schemeClr val="tx1">
                  <a:lumMod val="75000"/>
                  <a:lumOff val="25000"/>
                </a:schemeClr>
              </a:solidFill>
            </a:rPr>
            <a:t> </a:t>
          </a:r>
          <a:r>
            <a:rPr lang="en-US" sz="1000" baseline="0">
              <a:solidFill>
                <a:schemeClr val="tx1">
                  <a:lumMod val="75000"/>
                  <a:lumOff val="25000"/>
                </a:schemeClr>
              </a:solidFill>
            </a:rPr>
            <a:t>8</a:t>
          </a:r>
          <a:endParaRPr lang="en-US" sz="1000">
            <a:solidFill>
              <a:schemeClr val="tx1">
                <a:lumMod val="75000"/>
                <a:lumOff val="25000"/>
              </a:schemeClr>
            </a:solidFill>
          </a:endParaRPr>
        </a:p>
      </xdr:txBody>
    </xdr:sp>
    <xdr:clientData/>
  </xdr:twoCellAnchor>
  <xdr:twoCellAnchor>
    <xdr:from>
      <xdr:col>1</xdr:col>
      <xdr:colOff>0</xdr:colOff>
      <xdr:row>37</xdr:row>
      <xdr:rowOff>0</xdr:rowOff>
    </xdr:from>
    <xdr:to>
      <xdr:col>2</xdr:col>
      <xdr:colOff>409575</xdr:colOff>
      <xdr:row>37</xdr:row>
      <xdr:rowOff>257175</xdr:rowOff>
    </xdr:to>
    <xdr:sp macro="" textlink="">
      <xdr:nvSpPr>
        <xdr:cNvPr id="13" name="Rounded Rectangle 12">
          <a:hlinkClick xmlns:r="http://schemas.openxmlformats.org/officeDocument/2006/relationships" r:id="rId9"/>
          <a:extLst>
            <a:ext uri="{FF2B5EF4-FFF2-40B4-BE49-F238E27FC236}">
              <a16:creationId xmlns:a16="http://schemas.microsoft.com/office/drawing/2014/main" id="{00000000-0008-0000-0100-00000D000000}"/>
            </a:ext>
          </a:extLst>
        </xdr:cNvPr>
        <xdr:cNvSpPr/>
      </xdr:nvSpPr>
      <xdr:spPr>
        <a:xfrm>
          <a:off x="114300" y="8639175"/>
          <a:ext cx="1181100" cy="2571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Instructions</a:t>
          </a:r>
        </a:p>
      </xdr:txBody>
    </xdr:sp>
    <xdr:clientData/>
  </xdr:twoCellAnchor>
  <xdr:twoCellAnchor>
    <xdr:from>
      <xdr:col>4</xdr:col>
      <xdr:colOff>0</xdr:colOff>
      <xdr:row>37</xdr:row>
      <xdr:rowOff>0</xdr:rowOff>
    </xdr:from>
    <xdr:to>
      <xdr:col>5</xdr:col>
      <xdr:colOff>76200</xdr:colOff>
      <xdr:row>37</xdr:row>
      <xdr:rowOff>257175</xdr:rowOff>
    </xdr:to>
    <xdr:sp macro="" textlink="">
      <xdr:nvSpPr>
        <xdr:cNvPr id="14" name="Rounded Rectangle 13">
          <a:hlinkClick xmlns:r="http://schemas.openxmlformats.org/officeDocument/2006/relationships" r:id="rId10"/>
          <a:extLst>
            <a:ext uri="{FF2B5EF4-FFF2-40B4-BE49-F238E27FC236}">
              <a16:creationId xmlns:a16="http://schemas.microsoft.com/office/drawing/2014/main" id="{00000000-0008-0000-0100-00000E000000}"/>
            </a:ext>
          </a:extLst>
        </xdr:cNvPr>
        <xdr:cNvSpPr/>
      </xdr:nvSpPr>
      <xdr:spPr>
        <a:xfrm>
          <a:off x="2638425" y="8639175"/>
          <a:ext cx="1181100" cy="2571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Notes</a:t>
          </a:r>
        </a:p>
      </xdr:txBody>
    </xdr:sp>
    <xdr:clientData/>
  </xdr:twoCellAnchor>
  <xdr:twoCellAnchor editAs="oneCell">
    <xdr:from>
      <xdr:col>0</xdr:col>
      <xdr:colOff>47625</xdr:colOff>
      <xdr:row>0</xdr:row>
      <xdr:rowOff>0</xdr:rowOff>
    </xdr:from>
    <xdr:to>
      <xdr:col>2</xdr:col>
      <xdr:colOff>219075</xdr:colOff>
      <xdr:row>2</xdr:row>
      <xdr:rowOff>77962</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47625" y="0"/>
          <a:ext cx="1057275" cy="530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742950</xdr:colOff>
      <xdr:row>285</xdr:row>
      <xdr:rowOff>84663</xdr:rowOff>
    </xdr:from>
    <xdr:to>
      <xdr:col>8</xdr:col>
      <xdr:colOff>95250</xdr:colOff>
      <xdr:row>285</xdr:row>
      <xdr:rowOff>358983</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532033" y="66039996"/>
          <a:ext cx="1257300" cy="27432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 Member 2</a:t>
          </a:r>
        </a:p>
      </xdr:txBody>
    </xdr:sp>
    <xdr:clientData/>
  </xdr:twoCellAnchor>
  <xdr:twoCellAnchor>
    <xdr:from>
      <xdr:col>0</xdr:col>
      <xdr:colOff>0</xdr:colOff>
      <xdr:row>285</xdr:row>
      <xdr:rowOff>82545</xdr:rowOff>
    </xdr:from>
    <xdr:to>
      <xdr:col>1</xdr:col>
      <xdr:colOff>1066800</xdr:colOff>
      <xdr:row>285</xdr:row>
      <xdr:rowOff>357923</xdr:rowOff>
    </xdr:to>
    <xdr:sp macro="" textlink="">
      <xdr:nvSpPr>
        <xdr:cNvPr id="3" name="Rounded Rectangle 2">
          <a:hlinkClick xmlns:r="http://schemas.openxmlformats.org/officeDocument/2006/relationships" r:id="rId2" tooltip="Household Summary"/>
          <a:extLst>
            <a:ext uri="{FF2B5EF4-FFF2-40B4-BE49-F238E27FC236}">
              <a16:creationId xmlns:a16="http://schemas.microsoft.com/office/drawing/2014/main" id="{00000000-0008-0000-0200-000003000000}"/>
            </a:ext>
          </a:extLst>
        </xdr:cNvPr>
        <xdr:cNvSpPr/>
      </xdr:nvSpPr>
      <xdr:spPr>
        <a:xfrm>
          <a:off x="0" y="66037878"/>
          <a:ext cx="1183217" cy="275378"/>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a:t>
          </a:r>
          <a:r>
            <a:rPr lang="en-US" sz="1100" baseline="0"/>
            <a:t> Summary</a:t>
          </a:r>
          <a:endParaRPr lang="en-US" sz="1100"/>
        </a:p>
      </xdr:txBody>
    </xdr:sp>
    <xdr:clientData/>
  </xdr:twoCellAnchor>
  <xdr:twoCellAnchor>
    <xdr:from>
      <xdr:col>6</xdr:col>
      <xdr:colOff>647700</xdr:colOff>
      <xdr:row>2</xdr:row>
      <xdr:rowOff>104775</xdr:rowOff>
    </xdr:from>
    <xdr:to>
      <xdr:col>8</xdr:col>
      <xdr:colOff>0</xdr:colOff>
      <xdr:row>2</xdr:row>
      <xdr:rowOff>361950</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a:off x="6438900" y="590550"/>
          <a:ext cx="1257300" cy="2571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 Member 2</a:t>
          </a:r>
        </a:p>
      </xdr:txBody>
    </xdr:sp>
    <xdr:clientData/>
  </xdr:twoCellAnchor>
  <xdr:twoCellAnchor>
    <xdr:from>
      <xdr:col>1</xdr:col>
      <xdr:colOff>0</xdr:colOff>
      <xdr:row>2</xdr:row>
      <xdr:rowOff>104775</xdr:rowOff>
    </xdr:from>
    <xdr:to>
      <xdr:col>1</xdr:col>
      <xdr:colOff>1181100</xdr:colOff>
      <xdr:row>2</xdr:row>
      <xdr:rowOff>361950</xdr:rowOff>
    </xdr:to>
    <xdr:sp macro="" textlink="">
      <xdr:nvSpPr>
        <xdr:cNvPr id="5" name="Rounded Rectangle 4">
          <a:hlinkClick xmlns:r="http://schemas.openxmlformats.org/officeDocument/2006/relationships" r:id="rId2" tooltip="Household Summary"/>
          <a:extLst>
            <a:ext uri="{FF2B5EF4-FFF2-40B4-BE49-F238E27FC236}">
              <a16:creationId xmlns:a16="http://schemas.microsoft.com/office/drawing/2014/main" id="{00000000-0008-0000-0200-000005000000}"/>
            </a:ext>
          </a:extLst>
        </xdr:cNvPr>
        <xdr:cNvSpPr/>
      </xdr:nvSpPr>
      <xdr:spPr>
        <a:xfrm>
          <a:off x="114300" y="590550"/>
          <a:ext cx="1181100" cy="2571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a:t>
          </a:r>
          <a:r>
            <a:rPr lang="en-US" sz="1100" baseline="0"/>
            <a:t> Summary</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742950</xdr:colOff>
      <xdr:row>285</xdr:row>
      <xdr:rowOff>85725</xdr:rowOff>
    </xdr:from>
    <xdr:to>
      <xdr:col>8</xdr:col>
      <xdr:colOff>95250</xdr:colOff>
      <xdr:row>285</xdr:row>
      <xdr:rowOff>360045</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6534150" y="65865375"/>
          <a:ext cx="1257300" cy="27432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 Member 3</a:t>
          </a:r>
        </a:p>
      </xdr:txBody>
    </xdr:sp>
    <xdr:clientData/>
  </xdr:twoCellAnchor>
  <xdr:twoCellAnchor>
    <xdr:from>
      <xdr:col>0</xdr:col>
      <xdr:colOff>76200</xdr:colOff>
      <xdr:row>285</xdr:row>
      <xdr:rowOff>76200</xdr:rowOff>
    </xdr:from>
    <xdr:to>
      <xdr:col>1</xdr:col>
      <xdr:colOff>1143000</xdr:colOff>
      <xdr:row>285</xdr:row>
      <xdr:rowOff>350520</xdr:rowOff>
    </xdr:to>
    <xdr:sp macro="" textlink="">
      <xdr:nvSpPr>
        <xdr:cNvPr id="4" name="Rounded Rectangle 3">
          <a:hlinkClick xmlns:r="http://schemas.openxmlformats.org/officeDocument/2006/relationships" r:id="rId2" tooltip="Household Summary"/>
          <a:extLst>
            <a:ext uri="{FF2B5EF4-FFF2-40B4-BE49-F238E27FC236}">
              <a16:creationId xmlns:a16="http://schemas.microsoft.com/office/drawing/2014/main" id="{00000000-0008-0000-0300-000004000000}"/>
            </a:ext>
          </a:extLst>
        </xdr:cNvPr>
        <xdr:cNvSpPr/>
      </xdr:nvSpPr>
      <xdr:spPr>
        <a:xfrm>
          <a:off x="76200" y="65855850"/>
          <a:ext cx="1181100" cy="27432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a:t>
          </a:r>
          <a:r>
            <a:rPr lang="en-US" sz="1100" baseline="0"/>
            <a:t> Summary</a:t>
          </a:r>
          <a:endParaRPr lang="en-US" sz="1100"/>
        </a:p>
      </xdr:txBody>
    </xdr:sp>
    <xdr:clientData/>
  </xdr:twoCellAnchor>
  <xdr:twoCellAnchor>
    <xdr:from>
      <xdr:col>6</xdr:col>
      <xdr:colOff>647700</xdr:colOff>
      <xdr:row>2</xdr:row>
      <xdr:rowOff>104775</xdr:rowOff>
    </xdr:from>
    <xdr:to>
      <xdr:col>8</xdr:col>
      <xdr:colOff>0</xdr:colOff>
      <xdr:row>2</xdr:row>
      <xdr:rowOff>361950</xdr:rowOff>
    </xdr:to>
    <xdr:sp macro="" textlink="">
      <xdr:nvSpPr>
        <xdr:cNvPr id="5" name="Rounded Rectangle 4">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5419725" y="590550"/>
          <a:ext cx="1181100" cy="2571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 Member 3</a:t>
          </a:r>
        </a:p>
      </xdr:txBody>
    </xdr:sp>
    <xdr:clientData/>
  </xdr:twoCellAnchor>
  <xdr:twoCellAnchor>
    <xdr:from>
      <xdr:col>1</xdr:col>
      <xdr:colOff>0</xdr:colOff>
      <xdr:row>2</xdr:row>
      <xdr:rowOff>104775</xdr:rowOff>
    </xdr:from>
    <xdr:to>
      <xdr:col>1</xdr:col>
      <xdr:colOff>1181100</xdr:colOff>
      <xdr:row>2</xdr:row>
      <xdr:rowOff>361950</xdr:rowOff>
    </xdr:to>
    <xdr:sp macro="" textlink="">
      <xdr:nvSpPr>
        <xdr:cNvPr id="6" name="Rounded Rectangle 5">
          <a:hlinkClick xmlns:r="http://schemas.openxmlformats.org/officeDocument/2006/relationships" r:id="rId2" tooltip="Household Summary"/>
          <a:extLst>
            <a:ext uri="{FF2B5EF4-FFF2-40B4-BE49-F238E27FC236}">
              <a16:creationId xmlns:a16="http://schemas.microsoft.com/office/drawing/2014/main" id="{00000000-0008-0000-0300-000006000000}"/>
            </a:ext>
          </a:extLst>
        </xdr:cNvPr>
        <xdr:cNvSpPr/>
      </xdr:nvSpPr>
      <xdr:spPr>
        <a:xfrm>
          <a:off x="114300" y="590550"/>
          <a:ext cx="1181100" cy="2571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a:t>
          </a:r>
          <a:r>
            <a:rPr lang="en-US" sz="1100" baseline="0"/>
            <a:t> Summary</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742950</xdr:colOff>
      <xdr:row>285</xdr:row>
      <xdr:rowOff>85725</xdr:rowOff>
    </xdr:from>
    <xdr:to>
      <xdr:col>8</xdr:col>
      <xdr:colOff>95250</xdr:colOff>
      <xdr:row>285</xdr:row>
      <xdr:rowOff>360045</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6534150" y="65865375"/>
          <a:ext cx="1257300" cy="27432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 Member 4</a:t>
          </a:r>
        </a:p>
      </xdr:txBody>
    </xdr:sp>
    <xdr:clientData/>
  </xdr:twoCellAnchor>
  <xdr:twoCellAnchor>
    <xdr:from>
      <xdr:col>0</xdr:col>
      <xdr:colOff>0</xdr:colOff>
      <xdr:row>285</xdr:row>
      <xdr:rowOff>85725</xdr:rowOff>
    </xdr:from>
    <xdr:to>
      <xdr:col>1</xdr:col>
      <xdr:colOff>1066800</xdr:colOff>
      <xdr:row>285</xdr:row>
      <xdr:rowOff>360045</xdr:rowOff>
    </xdr:to>
    <xdr:sp macro="" textlink="">
      <xdr:nvSpPr>
        <xdr:cNvPr id="3" name="Rounded Rectangle 2">
          <a:hlinkClick xmlns:r="http://schemas.openxmlformats.org/officeDocument/2006/relationships" r:id="rId2" tooltip="Household Summary"/>
          <a:extLst>
            <a:ext uri="{FF2B5EF4-FFF2-40B4-BE49-F238E27FC236}">
              <a16:creationId xmlns:a16="http://schemas.microsoft.com/office/drawing/2014/main" id="{00000000-0008-0000-0400-000003000000}"/>
            </a:ext>
          </a:extLst>
        </xdr:cNvPr>
        <xdr:cNvSpPr/>
      </xdr:nvSpPr>
      <xdr:spPr>
        <a:xfrm>
          <a:off x="0" y="65865375"/>
          <a:ext cx="1181100" cy="27432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a:t>
          </a:r>
          <a:r>
            <a:rPr lang="en-US" sz="1100" baseline="0"/>
            <a:t> Summary</a:t>
          </a:r>
          <a:endParaRPr lang="en-US" sz="1100"/>
        </a:p>
      </xdr:txBody>
    </xdr:sp>
    <xdr:clientData/>
  </xdr:twoCellAnchor>
  <xdr:twoCellAnchor>
    <xdr:from>
      <xdr:col>6</xdr:col>
      <xdr:colOff>647700</xdr:colOff>
      <xdr:row>2</xdr:row>
      <xdr:rowOff>104775</xdr:rowOff>
    </xdr:from>
    <xdr:to>
      <xdr:col>8</xdr:col>
      <xdr:colOff>0</xdr:colOff>
      <xdr:row>2</xdr:row>
      <xdr:rowOff>361950</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400-000004000000}"/>
            </a:ext>
          </a:extLst>
        </xdr:cNvPr>
        <xdr:cNvSpPr/>
      </xdr:nvSpPr>
      <xdr:spPr>
        <a:xfrm>
          <a:off x="6438900" y="590550"/>
          <a:ext cx="1257300" cy="2571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 Member 4</a:t>
          </a:r>
        </a:p>
      </xdr:txBody>
    </xdr:sp>
    <xdr:clientData/>
  </xdr:twoCellAnchor>
  <xdr:twoCellAnchor>
    <xdr:from>
      <xdr:col>1</xdr:col>
      <xdr:colOff>0</xdr:colOff>
      <xdr:row>2</xdr:row>
      <xdr:rowOff>104775</xdr:rowOff>
    </xdr:from>
    <xdr:to>
      <xdr:col>1</xdr:col>
      <xdr:colOff>1181100</xdr:colOff>
      <xdr:row>2</xdr:row>
      <xdr:rowOff>361950</xdr:rowOff>
    </xdr:to>
    <xdr:sp macro="" textlink="">
      <xdr:nvSpPr>
        <xdr:cNvPr id="5" name="Rounded Rectangle 4">
          <a:hlinkClick xmlns:r="http://schemas.openxmlformats.org/officeDocument/2006/relationships" r:id="rId2" tooltip="Household Summary"/>
          <a:extLst>
            <a:ext uri="{FF2B5EF4-FFF2-40B4-BE49-F238E27FC236}">
              <a16:creationId xmlns:a16="http://schemas.microsoft.com/office/drawing/2014/main" id="{00000000-0008-0000-0400-000005000000}"/>
            </a:ext>
          </a:extLst>
        </xdr:cNvPr>
        <xdr:cNvSpPr/>
      </xdr:nvSpPr>
      <xdr:spPr>
        <a:xfrm>
          <a:off x="114300" y="590550"/>
          <a:ext cx="1181100" cy="2571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a:t>
          </a:r>
          <a:r>
            <a:rPr lang="en-US" sz="1100" baseline="0"/>
            <a:t> Summary</a:t>
          </a: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742950</xdr:colOff>
      <xdr:row>285</xdr:row>
      <xdr:rowOff>85725</xdr:rowOff>
    </xdr:from>
    <xdr:to>
      <xdr:col>8</xdr:col>
      <xdr:colOff>95250</xdr:colOff>
      <xdr:row>285</xdr:row>
      <xdr:rowOff>360045</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534150" y="65865375"/>
          <a:ext cx="1257300" cy="27432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 Member 5</a:t>
          </a:r>
        </a:p>
      </xdr:txBody>
    </xdr:sp>
    <xdr:clientData/>
  </xdr:twoCellAnchor>
  <xdr:twoCellAnchor>
    <xdr:from>
      <xdr:col>0</xdr:col>
      <xdr:colOff>9525</xdr:colOff>
      <xdr:row>285</xdr:row>
      <xdr:rowOff>85725</xdr:rowOff>
    </xdr:from>
    <xdr:to>
      <xdr:col>1</xdr:col>
      <xdr:colOff>1076325</xdr:colOff>
      <xdr:row>285</xdr:row>
      <xdr:rowOff>360045</xdr:rowOff>
    </xdr:to>
    <xdr:sp macro="" textlink="">
      <xdr:nvSpPr>
        <xdr:cNvPr id="3" name="Rounded Rectangle 2">
          <a:hlinkClick xmlns:r="http://schemas.openxmlformats.org/officeDocument/2006/relationships" r:id="rId2" tooltip="Household Summary"/>
          <a:extLst>
            <a:ext uri="{FF2B5EF4-FFF2-40B4-BE49-F238E27FC236}">
              <a16:creationId xmlns:a16="http://schemas.microsoft.com/office/drawing/2014/main" id="{00000000-0008-0000-0500-000003000000}"/>
            </a:ext>
          </a:extLst>
        </xdr:cNvPr>
        <xdr:cNvSpPr/>
      </xdr:nvSpPr>
      <xdr:spPr>
        <a:xfrm>
          <a:off x="9525" y="65865375"/>
          <a:ext cx="1181100" cy="27432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a:t>
          </a:r>
          <a:r>
            <a:rPr lang="en-US" sz="1100" baseline="0"/>
            <a:t> Summary</a:t>
          </a:r>
          <a:endParaRPr lang="en-US" sz="1100"/>
        </a:p>
      </xdr:txBody>
    </xdr:sp>
    <xdr:clientData/>
  </xdr:twoCellAnchor>
  <xdr:twoCellAnchor>
    <xdr:from>
      <xdr:col>6</xdr:col>
      <xdr:colOff>647700</xdr:colOff>
      <xdr:row>2</xdr:row>
      <xdr:rowOff>104775</xdr:rowOff>
    </xdr:from>
    <xdr:to>
      <xdr:col>8</xdr:col>
      <xdr:colOff>0</xdr:colOff>
      <xdr:row>2</xdr:row>
      <xdr:rowOff>361950</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500-000004000000}"/>
            </a:ext>
          </a:extLst>
        </xdr:cNvPr>
        <xdr:cNvSpPr/>
      </xdr:nvSpPr>
      <xdr:spPr>
        <a:xfrm>
          <a:off x="6438900" y="590550"/>
          <a:ext cx="1257300" cy="2571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 Member 5</a:t>
          </a:r>
        </a:p>
      </xdr:txBody>
    </xdr:sp>
    <xdr:clientData/>
  </xdr:twoCellAnchor>
  <xdr:twoCellAnchor>
    <xdr:from>
      <xdr:col>1</xdr:col>
      <xdr:colOff>0</xdr:colOff>
      <xdr:row>2</xdr:row>
      <xdr:rowOff>104775</xdr:rowOff>
    </xdr:from>
    <xdr:to>
      <xdr:col>1</xdr:col>
      <xdr:colOff>1181100</xdr:colOff>
      <xdr:row>2</xdr:row>
      <xdr:rowOff>361950</xdr:rowOff>
    </xdr:to>
    <xdr:sp macro="" textlink="">
      <xdr:nvSpPr>
        <xdr:cNvPr id="5" name="Rounded Rectangle 4">
          <a:hlinkClick xmlns:r="http://schemas.openxmlformats.org/officeDocument/2006/relationships" r:id="rId2" tooltip="Household Summary"/>
          <a:extLst>
            <a:ext uri="{FF2B5EF4-FFF2-40B4-BE49-F238E27FC236}">
              <a16:creationId xmlns:a16="http://schemas.microsoft.com/office/drawing/2014/main" id="{00000000-0008-0000-0500-000005000000}"/>
            </a:ext>
          </a:extLst>
        </xdr:cNvPr>
        <xdr:cNvSpPr/>
      </xdr:nvSpPr>
      <xdr:spPr>
        <a:xfrm>
          <a:off x="114300" y="590550"/>
          <a:ext cx="1181100" cy="2571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a:t>
          </a:r>
          <a:r>
            <a:rPr lang="en-US" sz="1100" baseline="0"/>
            <a:t> Summary</a:t>
          </a:r>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742950</xdr:colOff>
      <xdr:row>285</xdr:row>
      <xdr:rowOff>85725</xdr:rowOff>
    </xdr:from>
    <xdr:to>
      <xdr:col>8</xdr:col>
      <xdr:colOff>95250</xdr:colOff>
      <xdr:row>285</xdr:row>
      <xdr:rowOff>360045</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6534150" y="65865375"/>
          <a:ext cx="1257300" cy="27432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 Member 6</a:t>
          </a:r>
        </a:p>
      </xdr:txBody>
    </xdr:sp>
    <xdr:clientData/>
  </xdr:twoCellAnchor>
  <xdr:twoCellAnchor>
    <xdr:from>
      <xdr:col>0</xdr:col>
      <xdr:colOff>0</xdr:colOff>
      <xdr:row>285</xdr:row>
      <xdr:rowOff>85725</xdr:rowOff>
    </xdr:from>
    <xdr:to>
      <xdr:col>1</xdr:col>
      <xdr:colOff>1066800</xdr:colOff>
      <xdr:row>285</xdr:row>
      <xdr:rowOff>360045</xdr:rowOff>
    </xdr:to>
    <xdr:sp macro="" textlink="">
      <xdr:nvSpPr>
        <xdr:cNvPr id="3" name="Rounded Rectangle 2">
          <a:hlinkClick xmlns:r="http://schemas.openxmlformats.org/officeDocument/2006/relationships" r:id="rId2" tooltip="Household Summary"/>
          <a:extLst>
            <a:ext uri="{FF2B5EF4-FFF2-40B4-BE49-F238E27FC236}">
              <a16:creationId xmlns:a16="http://schemas.microsoft.com/office/drawing/2014/main" id="{00000000-0008-0000-0600-000003000000}"/>
            </a:ext>
          </a:extLst>
        </xdr:cNvPr>
        <xdr:cNvSpPr/>
      </xdr:nvSpPr>
      <xdr:spPr>
        <a:xfrm>
          <a:off x="0" y="65865375"/>
          <a:ext cx="1181100" cy="27432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a:t>
          </a:r>
          <a:r>
            <a:rPr lang="en-US" sz="1100" baseline="0"/>
            <a:t> Summary</a:t>
          </a:r>
          <a:endParaRPr lang="en-US" sz="1100"/>
        </a:p>
      </xdr:txBody>
    </xdr:sp>
    <xdr:clientData/>
  </xdr:twoCellAnchor>
  <xdr:twoCellAnchor>
    <xdr:from>
      <xdr:col>6</xdr:col>
      <xdr:colOff>647700</xdr:colOff>
      <xdr:row>2</xdr:row>
      <xdr:rowOff>104775</xdr:rowOff>
    </xdr:from>
    <xdr:to>
      <xdr:col>8</xdr:col>
      <xdr:colOff>0</xdr:colOff>
      <xdr:row>2</xdr:row>
      <xdr:rowOff>361950</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600-000004000000}"/>
            </a:ext>
          </a:extLst>
        </xdr:cNvPr>
        <xdr:cNvSpPr/>
      </xdr:nvSpPr>
      <xdr:spPr>
        <a:xfrm>
          <a:off x="6438900" y="590550"/>
          <a:ext cx="1257300" cy="2571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 Member 6</a:t>
          </a:r>
        </a:p>
      </xdr:txBody>
    </xdr:sp>
    <xdr:clientData/>
  </xdr:twoCellAnchor>
  <xdr:twoCellAnchor>
    <xdr:from>
      <xdr:col>1</xdr:col>
      <xdr:colOff>0</xdr:colOff>
      <xdr:row>2</xdr:row>
      <xdr:rowOff>104775</xdr:rowOff>
    </xdr:from>
    <xdr:to>
      <xdr:col>1</xdr:col>
      <xdr:colOff>1181100</xdr:colOff>
      <xdr:row>2</xdr:row>
      <xdr:rowOff>361950</xdr:rowOff>
    </xdr:to>
    <xdr:sp macro="" textlink="">
      <xdr:nvSpPr>
        <xdr:cNvPr id="5" name="Rounded Rectangle 4">
          <a:hlinkClick xmlns:r="http://schemas.openxmlformats.org/officeDocument/2006/relationships" r:id="rId2" tooltip="Household Summary"/>
          <a:extLst>
            <a:ext uri="{FF2B5EF4-FFF2-40B4-BE49-F238E27FC236}">
              <a16:creationId xmlns:a16="http://schemas.microsoft.com/office/drawing/2014/main" id="{00000000-0008-0000-0600-000005000000}"/>
            </a:ext>
          </a:extLst>
        </xdr:cNvPr>
        <xdr:cNvSpPr/>
      </xdr:nvSpPr>
      <xdr:spPr>
        <a:xfrm>
          <a:off x="114300" y="590550"/>
          <a:ext cx="1181100" cy="2571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a:t>
          </a:r>
          <a:r>
            <a:rPr lang="en-US" sz="1100" baseline="0"/>
            <a:t> Summary</a:t>
          </a:r>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742950</xdr:colOff>
      <xdr:row>285</xdr:row>
      <xdr:rowOff>76200</xdr:rowOff>
    </xdr:from>
    <xdr:to>
      <xdr:col>8</xdr:col>
      <xdr:colOff>95250</xdr:colOff>
      <xdr:row>285</xdr:row>
      <xdr:rowOff>350520</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6534150" y="65855850"/>
          <a:ext cx="1257300" cy="27432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 Member 7</a:t>
          </a:r>
        </a:p>
      </xdr:txBody>
    </xdr:sp>
    <xdr:clientData/>
  </xdr:twoCellAnchor>
  <xdr:twoCellAnchor>
    <xdr:from>
      <xdr:col>0</xdr:col>
      <xdr:colOff>0</xdr:colOff>
      <xdr:row>285</xdr:row>
      <xdr:rowOff>85725</xdr:rowOff>
    </xdr:from>
    <xdr:to>
      <xdr:col>1</xdr:col>
      <xdr:colOff>1066800</xdr:colOff>
      <xdr:row>285</xdr:row>
      <xdr:rowOff>360045</xdr:rowOff>
    </xdr:to>
    <xdr:sp macro="" textlink="">
      <xdr:nvSpPr>
        <xdr:cNvPr id="3" name="Rounded Rectangle 2">
          <a:hlinkClick xmlns:r="http://schemas.openxmlformats.org/officeDocument/2006/relationships" r:id="rId2" tooltip="Household Summary"/>
          <a:extLst>
            <a:ext uri="{FF2B5EF4-FFF2-40B4-BE49-F238E27FC236}">
              <a16:creationId xmlns:a16="http://schemas.microsoft.com/office/drawing/2014/main" id="{00000000-0008-0000-0700-000003000000}"/>
            </a:ext>
          </a:extLst>
        </xdr:cNvPr>
        <xdr:cNvSpPr/>
      </xdr:nvSpPr>
      <xdr:spPr>
        <a:xfrm>
          <a:off x="0" y="65865375"/>
          <a:ext cx="1181100" cy="27432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a:t>
          </a:r>
          <a:r>
            <a:rPr lang="en-US" sz="1100" baseline="0"/>
            <a:t> Summary</a:t>
          </a:r>
          <a:endParaRPr lang="en-US" sz="1100"/>
        </a:p>
      </xdr:txBody>
    </xdr:sp>
    <xdr:clientData/>
  </xdr:twoCellAnchor>
  <xdr:twoCellAnchor>
    <xdr:from>
      <xdr:col>6</xdr:col>
      <xdr:colOff>647700</xdr:colOff>
      <xdr:row>2</xdr:row>
      <xdr:rowOff>104775</xdr:rowOff>
    </xdr:from>
    <xdr:to>
      <xdr:col>8</xdr:col>
      <xdr:colOff>0</xdr:colOff>
      <xdr:row>2</xdr:row>
      <xdr:rowOff>361950</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700-000004000000}"/>
            </a:ext>
          </a:extLst>
        </xdr:cNvPr>
        <xdr:cNvSpPr/>
      </xdr:nvSpPr>
      <xdr:spPr>
        <a:xfrm>
          <a:off x="6438900" y="590550"/>
          <a:ext cx="1257300" cy="2571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 Member 7</a:t>
          </a:r>
        </a:p>
      </xdr:txBody>
    </xdr:sp>
    <xdr:clientData/>
  </xdr:twoCellAnchor>
  <xdr:twoCellAnchor>
    <xdr:from>
      <xdr:col>1</xdr:col>
      <xdr:colOff>0</xdr:colOff>
      <xdr:row>2</xdr:row>
      <xdr:rowOff>104775</xdr:rowOff>
    </xdr:from>
    <xdr:to>
      <xdr:col>1</xdr:col>
      <xdr:colOff>1181100</xdr:colOff>
      <xdr:row>2</xdr:row>
      <xdr:rowOff>361950</xdr:rowOff>
    </xdr:to>
    <xdr:sp macro="" textlink="">
      <xdr:nvSpPr>
        <xdr:cNvPr id="5" name="Rounded Rectangle 4">
          <a:hlinkClick xmlns:r="http://schemas.openxmlformats.org/officeDocument/2006/relationships" r:id="rId2" tooltip="Household Summary"/>
          <a:extLst>
            <a:ext uri="{FF2B5EF4-FFF2-40B4-BE49-F238E27FC236}">
              <a16:creationId xmlns:a16="http://schemas.microsoft.com/office/drawing/2014/main" id="{00000000-0008-0000-0700-000005000000}"/>
            </a:ext>
          </a:extLst>
        </xdr:cNvPr>
        <xdr:cNvSpPr/>
      </xdr:nvSpPr>
      <xdr:spPr>
        <a:xfrm>
          <a:off x="114300" y="590550"/>
          <a:ext cx="1181100" cy="2571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a:t>
          </a:r>
          <a:r>
            <a:rPr lang="en-US" sz="1100" baseline="0"/>
            <a:t> Summary</a:t>
          </a:r>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742950</xdr:colOff>
      <xdr:row>285</xdr:row>
      <xdr:rowOff>85724</xdr:rowOff>
    </xdr:from>
    <xdr:to>
      <xdr:col>8</xdr:col>
      <xdr:colOff>95250</xdr:colOff>
      <xdr:row>285</xdr:row>
      <xdr:rowOff>360044</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6534150" y="65865374"/>
          <a:ext cx="1257300" cy="27432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 Member 8</a:t>
          </a:r>
        </a:p>
      </xdr:txBody>
    </xdr:sp>
    <xdr:clientData/>
  </xdr:twoCellAnchor>
  <xdr:twoCellAnchor>
    <xdr:from>
      <xdr:col>0</xdr:col>
      <xdr:colOff>0</xdr:colOff>
      <xdr:row>285</xdr:row>
      <xdr:rowOff>85725</xdr:rowOff>
    </xdr:from>
    <xdr:to>
      <xdr:col>1</xdr:col>
      <xdr:colOff>1066800</xdr:colOff>
      <xdr:row>285</xdr:row>
      <xdr:rowOff>360045</xdr:rowOff>
    </xdr:to>
    <xdr:sp macro="" textlink="">
      <xdr:nvSpPr>
        <xdr:cNvPr id="3" name="Rounded Rectangle 2">
          <a:hlinkClick xmlns:r="http://schemas.openxmlformats.org/officeDocument/2006/relationships" r:id="rId2" tooltip="Household Summary"/>
          <a:extLst>
            <a:ext uri="{FF2B5EF4-FFF2-40B4-BE49-F238E27FC236}">
              <a16:creationId xmlns:a16="http://schemas.microsoft.com/office/drawing/2014/main" id="{00000000-0008-0000-0800-000003000000}"/>
            </a:ext>
          </a:extLst>
        </xdr:cNvPr>
        <xdr:cNvSpPr/>
      </xdr:nvSpPr>
      <xdr:spPr>
        <a:xfrm>
          <a:off x="0" y="65865375"/>
          <a:ext cx="1181100" cy="27432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a:t>
          </a:r>
          <a:r>
            <a:rPr lang="en-US" sz="1100" baseline="0"/>
            <a:t> Summary</a:t>
          </a:r>
          <a:endParaRPr lang="en-US" sz="1100"/>
        </a:p>
      </xdr:txBody>
    </xdr:sp>
    <xdr:clientData/>
  </xdr:twoCellAnchor>
  <xdr:twoCellAnchor>
    <xdr:from>
      <xdr:col>6</xdr:col>
      <xdr:colOff>647700</xdr:colOff>
      <xdr:row>2</xdr:row>
      <xdr:rowOff>104775</xdr:rowOff>
    </xdr:from>
    <xdr:to>
      <xdr:col>8</xdr:col>
      <xdr:colOff>0</xdr:colOff>
      <xdr:row>2</xdr:row>
      <xdr:rowOff>361950</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6438900" y="590550"/>
          <a:ext cx="1257300" cy="2571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 Member 8</a:t>
          </a:r>
        </a:p>
      </xdr:txBody>
    </xdr:sp>
    <xdr:clientData/>
  </xdr:twoCellAnchor>
  <xdr:twoCellAnchor>
    <xdr:from>
      <xdr:col>1</xdr:col>
      <xdr:colOff>0</xdr:colOff>
      <xdr:row>2</xdr:row>
      <xdr:rowOff>104775</xdr:rowOff>
    </xdr:from>
    <xdr:to>
      <xdr:col>1</xdr:col>
      <xdr:colOff>1181100</xdr:colOff>
      <xdr:row>2</xdr:row>
      <xdr:rowOff>361950</xdr:rowOff>
    </xdr:to>
    <xdr:sp macro="" textlink="">
      <xdr:nvSpPr>
        <xdr:cNvPr id="5" name="Rounded Rectangle 4">
          <a:hlinkClick xmlns:r="http://schemas.openxmlformats.org/officeDocument/2006/relationships" r:id="rId2" tooltip="Household Summary"/>
          <a:extLst>
            <a:ext uri="{FF2B5EF4-FFF2-40B4-BE49-F238E27FC236}">
              <a16:creationId xmlns:a16="http://schemas.microsoft.com/office/drawing/2014/main" id="{00000000-0008-0000-0800-000005000000}"/>
            </a:ext>
          </a:extLst>
        </xdr:cNvPr>
        <xdr:cNvSpPr/>
      </xdr:nvSpPr>
      <xdr:spPr>
        <a:xfrm>
          <a:off x="114300" y="590550"/>
          <a:ext cx="1181100" cy="2571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100"/>
            <a:t>HH</a:t>
          </a:r>
          <a:r>
            <a:rPr lang="en-US" sz="1100" baseline="0"/>
            <a:t> Summary</a:t>
          </a: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rodfs\homep\Users\Subbu\AppData\Local\Microsoft\Windows\Temporary%20Internet%20Files\Content.Outlook\CX6139ZO\FHLBC_AHP_IncomeCalculation_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usehold Summary"/>
      <sheetName val="HH Member 1"/>
      <sheetName val="HH Member 2"/>
      <sheetName val="HH Member 3"/>
      <sheetName val="HH Member 4"/>
      <sheetName val="Periods"/>
      <sheetName val="Important Information"/>
      <sheetName val="  "/>
      <sheetName val="download"/>
    </sheetNames>
    <sheetDataSet>
      <sheetData sheetId="0">
        <row r="17">
          <cell r="B17">
            <v>1</v>
          </cell>
        </row>
        <row r="18">
          <cell r="B18">
            <v>2</v>
          </cell>
        </row>
        <row r="19">
          <cell r="B19">
            <v>3</v>
          </cell>
        </row>
        <row r="20">
          <cell r="B20">
            <v>4</v>
          </cell>
        </row>
        <row r="21">
          <cell r="B21">
            <v>5</v>
          </cell>
        </row>
        <row r="22">
          <cell r="B22">
            <v>6</v>
          </cell>
        </row>
        <row r="23">
          <cell r="B23">
            <v>7</v>
          </cell>
        </row>
        <row r="24">
          <cell r="B24">
            <v>8</v>
          </cell>
        </row>
        <row r="25">
          <cell r="B25">
            <v>9</v>
          </cell>
        </row>
        <row r="26">
          <cell r="B26">
            <v>10</v>
          </cell>
        </row>
      </sheetData>
      <sheetData sheetId="1"/>
      <sheetData sheetId="2"/>
      <sheetData sheetId="3"/>
      <sheetData sheetId="4"/>
      <sheetData sheetId="5">
        <row r="3">
          <cell r="A3" t="str">
            <v>Weekly</v>
          </cell>
          <cell r="B3">
            <v>7</v>
          </cell>
          <cell r="C3">
            <v>52</v>
          </cell>
          <cell r="D3">
            <v>1</v>
          </cell>
          <cell r="E3">
            <v>5</v>
          </cell>
          <cell r="F3">
            <v>40</v>
          </cell>
        </row>
        <row r="4">
          <cell r="A4" t="str">
            <v>Bi-Weekly</v>
          </cell>
          <cell r="B4">
            <v>14</v>
          </cell>
          <cell r="C4">
            <v>26</v>
          </cell>
          <cell r="D4">
            <v>2</v>
          </cell>
          <cell r="E4">
            <v>10</v>
          </cell>
          <cell r="F4">
            <v>80</v>
          </cell>
        </row>
        <row r="5">
          <cell r="A5" t="str">
            <v>Semi-Monthly</v>
          </cell>
          <cell r="B5">
            <v>15.21</v>
          </cell>
          <cell r="C5">
            <v>24</v>
          </cell>
          <cell r="D5">
            <v>2.166666666666667</v>
          </cell>
          <cell r="E5">
            <v>10.833333333333334</v>
          </cell>
          <cell r="F5">
            <v>86.666666666666671</v>
          </cell>
        </row>
        <row r="6">
          <cell r="A6" t="str">
            <v>Monthly</v>
          </cell>
          <cell r="B6">
            <v>30.41667</v>
          </cell>
          <cell r="C6">
            <v>12</v>
          </cell>
          <cell r="D6">
            <v>4.3333333333333339</v>
          </cell>
          <cell r="E6">
            <v>21.666666666666668</v>
          </cell>
          <cell r="F6">
            <v>173.33333333333334</v>
          </cell>
        </row>
        <row r="7">
          <cell r="A7" t="str">
            <v>Annual</v>
          </cell>
          <cell r="B7">
            <v>365</v>
          </cell>
          <cell r="C7">
            <v>1</v>
          </cell>
          <cell r="D7">
            <v>52</v>
          </cell>
          <cell r="E7">
            <v>260</v>
          </cell>
          <cell r="F7">
            <v>2080</v>
          </cell>
        </row>
        <row r="11">
          <cell r="A11" t="str">
            <v>Hourly Pay Rate</v>
          </cell>
          <cell r="B11">
            <v>52</v>
          </cell>
        </row>
        <row r="12">
          <cell r="A12" t="str">
            <v>Weekly Pay Rate</v>
          </cell>
          <cell r="B12">
            <v>52</v>
          </cell>
        </row>
        <row r="13">
          <cell r="A13" t="str">
            <v>Bi-Weekly Pay Rate</v>
          </cell>
          <cell r="B13">
            <v>26</v>
          </cell>
        </row>
        <row r="14">
          <cell r="A14" t="str">
            <v>Semi-Monthly Pay Rate</v>
          </cell>
          <cell r="B14">
            <v>24</v>
          </cell>
        </row>
        <row r="15">
          <cell r="A15" t="str">
            <v>Monthly Pay Rate</v>
          </cell>
          <cell r="B15">
            <v>12</v>
          </cell>
        </row>
        <row r="16">
          <cell r="A16" t="str">
            <v>Annual Pay Rate</v>
          </cell>
          <cell r="B16">
            <v>1</v>
          </cell>
        </row>
      </sheetData>
      <sheetData sheetId="6"/>
      <sheetData sheetId="7"/>
      <sheetData sheetId="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NotesComments" displayName="NotesComments" ref="B1:B34" totalsRowShown="0" headerRowDxfId="386" dataDxfId="384" headerRowBorderDxfId="385" tableBorderDxfId="383">
  <tableColumns count="1">
    <tableColumn id="1" xr3:uid="{00000000-0010-0000-0000-000001000000}" name="Notes/Comments" dataDxfId="382"/>
  </tableColumns>
  <tableStyleInfo name="TableStyleMedium16"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C73"/>
  <sheetViews>
    <sheetView showGridLines="0" showRowColHeaders="0" tabSelected="1" zoomScale="80" zoomScaleNormal="80" workbookViewId="0">
      <selection activeCell="C5" sqref="C5"/>
    </sheetView>
  </sheetViews>
  <sheetFormatPr defaultColWidth="0" defaultRowHeight="15.4" zeroHeight="1" x14ac:dyDescent="0.45"/>
  <cols>
    <col min="1" max="1" width="3.625" style="49" customWidth="1"/>
    <col min="2" max="2" width="93" style="54" customWidth="1"/>
    <col min="3" max="3" width="3.625" style="49" customWidth="1"/>
    <col min="4" max="16384" width="9" style="49" hidden="1"/>
  </cols>
  <sheetData>
    <row r="1" spans="1:3" ht="21" customHeight="1" thickBot="1" x14ac:dyDescent="0.5">
      <c r="A1" s="47"/>
      <c r="B1" s="57" t="s">
        <v>351</v>
      </c>
      <c r="C1" s="48"/>
    </row>
    <row r="2" spans="1:3" ht="15.75" thickTop="1" x14ac:dyDescent="0.45">
      <c r="A2" s="50"/>
      <c r="B2" s="58"/>
      <c r="C2" s="48"/>
    </row>
    <row r="3" spans="1:3" x14ac:dyDescent="0.45">
      <c r="A3" s="50"/>
      <c r="B3" s="59" t="s">
        <v>221</v>
      </c>
      <c r="C3" s="48"/>
    </row>
    <row r="4" spans="1:3" x14ac:dyDescent="0.45">
      <c r="A4" s="50"/>
      <c r="B4" s="60" t="s">
        <v>291</v>
      </c>
      <c r="C4" s="48"/>
    </row>
    <row r="5" spans="1:3" ht="28.15" x14ac:dyDescent="0.45">
      <c r="A5" s="50"/>
      <c r="B5" s="61" t="s">
        <v>352</v>
      </c>
      <c r="C5" s="48"/>
    </row>
    <row r="6" spans="1:3" x14ac:dyDescent="0.45">
      <c r="A6" s="50"/>
      <c r="B6" s="60" t="s">
        <v>292</v>
      </c>
      <c r="C6" s="48"/>
    </row>
    <row r="7" spans="1:3" x14ac:dyDescent="0.45">
      <c r="A7" s="50"/>
      <c r="B7" s="60" t="s">
        <v>293</v>
      </c>
      <c r="C7" s="48"/>
    </row>
    <row r="8" spans="1:3" x14ac:dyDescent="0.45">
      <c r="A8" s="50"/>
      <c r="B8" s="60" t="s">
        <v>294</v>
      </c>
      <c r="C8" s="48"/>
    </row>
    <row r="9" spans="1:3" ht="42" x14ac:dyDescent="0.45">
      <c r="A9" s="50"/>
      <c r="B9" s="60" t="s">
        <v>295</v>
      </c>
      <c r="C9" s="48"/>
    </row>
    <row r="10" spans="1:3" x14ac:dyDescent="0.45">
      <c r="A10" s="50"/>
      <c r="B10" s="60"/>
      <c r="C10" s="48"/>
    </row>
    <row r="11" spans="1:3" x14ac:dyDescent="0.45">
      <c r="A11" s="50"/>
      <c r="B11" s="59" t="s">
        <v>222</v>
      </c>
      <c r="C11" s="48"/>
    </row>
    <row r="12" spans="1:3" ht="28.15" x14ac:dyDescent="0.45">
      <c r="A12" s="50"/>
      <c r="B12" s="60" t="s">
        <v>232</v>
      </c>
      <c r="C12" s="48"/>
    </row>
    <row r="13" spans="1:3" x14ac:dyDescent="0.45">
      <c r="A13" s="50"/>
      <c r="B13" s="62" t="s">
        <v>296</v>
      </c>
      <c r="C13" s="48"/>
    </row>
    <row r="14" spans="1:3" x14ac:dyDescent="0.45">
      <c r="A14" s="50"/>
      <c r="B14" s="62" t="s">
        <v>297</v>
      </c>
      <c r="C14" s="48"/>
    </row>
    <row r="15" spans="1:3" x14ac:dyDescent="0.45">
      <c r="A15" s="50"/>
      <c r="B15" s="62" t="s">
        <v>298</v>
      </c>
      <c r="C15" s="48"/>
    </row>
    <row r="16" spans="1:3" x14ac:dyDescent="0.45">
      <c r="A16" s="50"/>
      <c r="B16" s="62" t="s">
        <v>299</v>
      </c>
      <c r="C16" s="48"/>
    </row>
    <row r="17" spans="1:3" x14ac:dyDescent="0.45">
      <c r="A17" s="50"/>
      <c r="B17" s="62" t="s">
        <v>300</v>
      </c>
      <c r="C17" s="48"/>
    </row>
    <row r="18" spans="1:3" x14ac:dyDescent="0.45">
      <c r="A18" s="50"/>
      <c r="B18" s="60" t="s">
        <v>230</v>
      </c>
      <c r="C18" s="48"/>
    </row>
    <row r="19" spans="1:3" x14ac:dyDescent="0.45">
      <c r="A19" s="50"/>
      <c r="B19" s="60" t="s">
        <v>231</v>
      </c>
      <c r="C19" s="48"/>
    </row>
    <row r="20" spans="1:3" x14ac:dyDescent="0.45">
      <c r="A20" s="50"/>
      <c r="B20" s="60"/>
      <c r="C20" s="48"/>
    </row>
    <row r="21" spans="1:3" x14ac:dyDescent="0.45">
      <c r="A21" s="50"/>
      <c r="B21" s="63" t="s">
        <v>223</v>
      </c>
      <c r="C21" s="48"/>
    </row>
    <row r="22" spans="1:3" ht="28.15" x14ac:dyDescent="0.45">
      <c r="A22" s="50"/>
      <c r="B22" s="60" t="s">
        <v>224</v>
      </c>
      <c r="C22" s="48"/>
    </row>
    <row r="23" spans="1:3" x14ac:dyDescent="0.45">
      <c r="A23" s="50"/>
      <c r="B23" s="60"/>
      <c r="C23" s="48"/>
    </row>
    <row r="24" spans="1:3" x14ac:dyDescent="0.45">
      <c r="A24" s="50"/>
      <c r="B24" s="63" t="s">
        <v>225</v>
      </c>
      <c r="C24" s="48"/>
    </row>
    <row r="25" spans="1:3" ht="28.15" x14ac:dyDescent="0.45">
      <c r="A25" s="50"/>
      <c r="B25" s="60" t="s">
        <v>233</v>
      </c>
      <c r="C25" s="48"/>
    </row>
    <row r="26" spans="1:3" ht="42" x14ac:dyDescent="0.45">
      <c r="A26" s="50"/>
      <c r="B26" s="60" t="s">
        <v>226</v>
      </c>
      <c r="C26" s="48"/>
    </row>
    <row r="27" spans="1:3" x14ac:dyDescent="0.45">
      <c r="A27" s="50"/>
      <c r="B27" s="60"/>
      <c r="C27" s="48"/>
    </row>
    <row r="28" spans="1:3" x14ac:dyDescent="0.45">
      <c r="A28" s="50"/>
      <c r="B28" s="63" t="s">
        <v>227</v>
      </c>
      <c r="C28" s="48"/>
    </row>
    <row r="29" spans="1:3" ht="28.15" x14ac:dyDescent="0.45">
      <c r="A29" s="50"/>
      <c r="B29" s="60" t="s">
        <v>301</v>
      </c>
      <c r="C29" s="48"/>
    </row>
    <row r="30" spans="1:3" ht="28.15" x14ac:dyDescent="0.45">
      <c r="A30" s="50"/>
      <c r="B30" s="60" t="s">
        <v>302</v>
      </c>
      <c r="C30" s="48"/>
    </row>
    <row r="31" spans="1:3" ht="28.15" x14ac:dyDescent="0.45">
      <c r="A31" s="50"/>
      <c r="B31" s="60" t="s">
        <v>303</v>
      </c>
      <c r="C31" s="48"/>
    </row>
    <row r="32" spans="1:3" ht="28.15" x14ac:dyDescent="0.45">
      <c r="A32" s="50"/>
      <c r="B32" s="60" t="s">
        <v>304</v>
      </c>
      <c r="C32" s="48"/>
    </row>
    <row r="33" spans="1:3" x14ac:dyDescent="0.45">
      <c r="A33" s="50"/>
      <c r="B33" s="60" t="s">
        <v>305</v>
      </c>
      <c r="C33" s="48"/>
    </row>
    <row r="34" spans="1:3" x14ac:dyDescent="0.45">
      <c r="A34" s="50"/>
      <c r="B34" s="60" t="s">
        <v>306</v>
      </c>
      <c r="C34" s="48"/>
    </row>
    <row r="35" spans="1:3" x14ac:dyDescent="0.45">
      <c r="A35" s="50"/>
      <c r="B35" s="60" t="s">
        <v>307</v>
      </c>
      <c r="C35" s="48"/>
    </row>
    <row r="36" spans="1:3" x14ac:dyDescent="0.45">
      <c r="A36" s="50"/>
      <c r="B36" s="60"/>
      <c r="C36" s="48"/>
    </row>
    <row r="37" spans="1:3" x14ac:dyDescent="0.45">
      <c r="A37" s="50"/>
      <c r="B37" s="63" t="s">
        <v>228</v>
      </c>
      <c r="C37" s="48"/>
    </row>
    <row r="38" spans="1:3" ht="28.15" x14ac:dyDescent="0.45">
      <c r="A38" s="50"/>
      <c r="B38" s="60" t="s">
        <v>308</v>
      </c>
      <c r="C38" s="48"/>
    </row>
    <row r="39" spans="1:3" ht="28.15" x14ac:dyDescent="0.45">
      <c r="A39" s="50"/>
      <c r="B39" s="60" t="s">
        <v>309</v>
      </c>
      <c r="C39" s="48"/>
    </row>
    <row r="40" spans="1:3" ht="28.15" x14ac:dyDescent="0.45">
      <c r="A40" s="50"/>
      <c r="B40" s="60" t="s">
        <v>310</v>
      </c>
      <c r="C40" s="48"/>
    </row>
    <row r="41" spans="1:3" ht="36" customHeight="1" x14ac:dyDescent="0.45">
      <c r="A41" s="50"/>
      <c r="B41" s="60" t="s">
        <v>311</v>
      </c>
      <c r="C41" s="48"/>
    </row>
    <row r="42" spans="1:3" x14ac:dyDescent="0.45">
      <c r="A42" s="50"/>
      <c r="B42" s="60"/>
      <c r="C42" s="48"/>
    </row>
    <row r="43" spans="1:3" x14ac:dyDescent="0.45">
      <c r="A43" s="50"/>
      <c r="B43" s="61" t="s">
        <v>312</v>
      </c>
      <c r="C43" s="48"/>
    </row>
    <row r="44" spans="1:3" x14ac:dyDescent="0.45">
      <c r="A44" s="50"/>
      <c r="B44" s="60" t="s">
        <v>334</v>
      </c>
      <c r="C44" s="48"/>
    </row>
    <row r="45" spans="1:3" x14ac:dyDescent="0.45">
      <c r="A45" s="50"/>
      <c r="B45" s="60" t="s">
        <v>313</v>
      </c>
      <c r="C45" s="48"/>
    </row>
    <row r="46" spans="1:3" x14ac:dyDescent="0.45">
      <c r="A46" s="50"/>
      <c r="B46" s="60" t="s">
        <v>335</v>
      </c>
      <c r="C46" s="48"/>
    </row>
    <row r="47" spans="1:3" x14ac:dyDescent="0.45">
      <c r="A47" s="50"/>
      <c r="B47" s="60"/>
      <c r="C47" s="48"/>
    </row>
    <row r="48" spans="1:3" x14ac:dyDescent="0.45">
      <c r="A48" s="50"/>
      <c r="B48" s="64" t="s">
        <v>176</v>
      </c>
      <c r="C48" s="48"/>
    </row>
    <row r="49" spans="1:3" ht="42" x14ac:dyDescent="0.45">
      <c r="A49" s="50"/>
      <c r="B49" s="60" t="s">
        <v>314</v>
      </c>
      <c r="C49" s="48"/>
    </row>
    <row r="50" spans="1:3" x14ac:dyDescent="0.45">
      <c r="A50" s="50"/>
      <c r="B50" s="60" t="s">
        <v>315</v>
      </c>
      <c r="C50" s="48"/>
    </row>
    <row r="51" spans="1:3" x14ac:dyDescent="0.45">
      <c r="A51" s="50"/>
      <c r="B51" s="60" t="s">
        <v>316</v>
      </c>
      <c r="C51" s="48"/>
    </row>
    <row r="52" spans="1:3" x14ac:dyDescent="0.45">
      <c r="A52" s="50"/>
      <c r="B52" s="60" t="s">
        <v>317</v>
      </c>
      <c r="C52" s="48"/>
    </row>
    <row r="53" spans="1:3" x14ac:dyDescent="0.45">
      <c r="A53" s="50"/>
      <c r="B53" s="60" t="s">
        <v>318</v>
      </c>
      <c r="C53" s="48"/>
    </row>
    <row r="54" spans="1:3" ht="42" x14ac:dyDescent="0.45">
      <c r="A54" s="50"/>
      <c r="B54" s="60" t="s">
        <v>319</v>
      </c>
      <c r="C54" s="48"/>
    </row>
    <row r="55" spans="1:3" x14ac:dyDescent="0.45">
      <c r="A55" s="50"/>
      <c r="B55" s="60" t="s">
        <v>320</v>
      </c>
      <c r="C55" s="48"/>
    </row>
    <row r="56" spans="1:3" x14ac:dyDescent="0.45">
      <c r="A56" s="50"/>
      <c r="B56" s="60"/>
      <c r="C56" s="48"/>
    </row>
    <row r="57" spans="1:3" x14ac:dyDescent="0.45">
      <c r="A57" s="50"/>
      <c r="B57" s="64" t="s">
        <v>229</v>
      </c>
      <c r="C57" s="48"/>
    </row>
    <row r="58" spans="1:3" ht="29.25" customHeight="1" x14ac:dyDescent="0.45">
      <c r="A58" s="50"/>
      <c r="B58" s="60" t="s">
        <v>321</v>
      </c>
      <c r="C58" s="48"/>
    </row>
    <row r="59" spans="1:3" ht="28.15" x14ac:dyDescent="0.45">
      <c r="A59" s="50"/>
      <c r="B59" s="60" t="s">
        <v>322</v>
      </c>
      <c r="C59" s="48"/>
    </row>
    <row r="60" spans="1:3" ht="55.9" x14ac:dyDescent="0.45">
      <c r="A60" s="50"/>
      <c r="B60" s="60" t="s">
        <v>346</v>
      </c>
      <c r="C60" s="48"/>
    </row>
    <row r="61" spans="1:3" x14ac:dyDescent="0.45">
      <c r="A61" s="50"/>
      <c r="B61" s="60" t="s">
        <v>315</v>
      </c>
      <c r="C61" s="48"/>
    </row>
    <row r="62" spans="1:3" x14ac:dyDescent="0.45">
      <c r="A62" s="50"/>
      <c r="B62" s="60" t="s">
        <v>323</v>
      </c>
      <c r="C62" s="48"/>
    </row>
    <row r="63" spans="1:3" x14ac:dyDescent="0.45">
      <c r="A63" s="50"/>
      <c r="B63" s="60" t="s">
        <v>324</v>
      </c>
      <c r="C63" s="48"/>
    </row>
    <row r="64" spans="1:3" ht="32.25" customHeight="1" x14ac:dyDescent="0.45">
      <c r="A64" s="50"/>
      <c r="B64" s="60" t="s">
        <v>325</v>
      </c>
      <c r="C64" s="48"/>
    </row>
    <row r="65" spans="1:3" x14ac:dyDescent="0.45">
      <c r="A65" s="50"/>
      <c r="B65" s="60" t="s">
        <v>326</v>
      </c>
      <c r="C65" s="48"/>
    </row>
    <row r="66" spans="1:3" ht="28.15" x14ac:dyDescent="0.45">
      <c r="A66" s="51"/>
      <c r="B66" s="60" t="s">
        <v>327</v>
      </c>
      <c r="C66" s="48"/>
    </row>
    <row r="67" spans="1:3" x14ac:dyDescent="0.45">
      <c r="A67" s="16"/>
      <c r="B67" s="60"/>
      <c r="C67" s="48"/>
    </row>
    <row r="68" spans="1:3" x14ac:dyDescent="0.45">
      <c r="A68" s="52"/>
      <c r="B68" s="59" t="s">
        <v>236</v>
      </c>
      <c r="C68" s="48"/>
    </row>
    <row r="69" spans="1:3" x14ac:dyDescent="0.45">
      <c r="A69" s="53"/>
      <c r="B69" s="60" t="s">
        <v>235</v>
      </c>
      <c r="C69" s="48"/>
    </row>
    <row r="70" spans="1:3" x14ac:dyDescent="0.45">
      <c r="A70" s="53"/>
      <c r="B70" s="65" t="s">
        <v>353</v>
      </c>
      <c r="C70" s="48"/>
    </row>
    <row r="71" spans="1:3" x14ac:dyDescent="0.45">
      <c r="B71" s="66"/>
    </row>
    <row r="72" spans="1:3" ht="21.75" customHeight="1" x14ac:dyDescent="0.45">
      <c r="B72" s="67"/>
    </row>
    <row r="73" spans="1:3" x14ac:dyDescent="0.45"/>
  </sheetData>
  <sheetProtection algorithmName="SHA-512" hashValue="QOYvRnog60JBwDxcuANO4wRpnl5APbUS/W1DX5bDX48JCDy1lqCpRwYQF1j/2kLrBDkylncQ3uXD+kGDjzJFdQ==" saltValue="3CQR8bEMt2Ho+i0IoCPkqA==" spinCount="100000" sheet="1" objects="1" scenarios="1"/>
  <hyperlinks>
    <hyperlink ref="B13" location="Instructions!B21" display="1.       Calculated Income, automatic fill in" xr:uid="{00000000-0004-0000-0000-000000000000}"/>
    <hyperlink ref="B14" location="Instructions!B24" display="2.       Other Income section for unemployment, SSI, child support, and other miscellaneous income." xr:uid="{00000000-0004-0000-0000-000001000000}"/>
    <hyperlink ref="B15" location="Instructions!B28" display="3.       Seasonal income section, as reported on a VOE" xr:uid="{00000000-0004-0000-0000-000002000000}"/>
    <hyperlink ref="B16" location="Instructions!B37" display="4.       Self-employment section" xr:uid="{00000000-0004-0000-0000-000003000000}"/>
    <hyperlink ref="B17" location="Instructions!B43" display="5.       Standard Employment Section for up to 4 positions using either" xr:uid="{00000000-0004-0000-0000-000004000000}"/>
    <hyperlink ref="B70" location="Instructions!A1" display="Version: 1/1/2020                                                                                                                                             Back to Top ^" xr:uid="{00000000-0004-0000-0000-000005000000}"/>
  </hyperlinks>
  <pageMargins left="0.7" right="0.7" top="0.75" bottom="0.75" header="0.3" footer="0.3"/>
  <pageSetup scale="98"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358"/>
  <sheetViews>
    <sheetView showGridLines="0" showRowColHeaders="0" zoomScaleNormal="100" workbookViewId="0">
      <pane ySplit="2" topLeftCell="A3" activePane="bottomLeft" state="frozen"/>
      <selection pane="bottomLeft" activeCell="A3" sqref="A3"/>
    </sheetView>
  </sheetViews>
  <sheetFormatPr defaultColWidth="9" defaultRowHeight="0" customHeight="1" zeroHeight="1" x14ac:dyDescent="0.45"/>
  <cols>
    <col min="1" max="1" width="1.5" style="16" customWidth="1"/>
    <col min="2" max="2" width="20.75" style="16" customWidth="1"/>
    <col min="3" max="3" width="11.625" style="16" customWidth="1"/>
    <col min="4" max="4" width="14.75" style="16" customWidth="1"/>
    <col min="5" max="5" width="13.75" style="16" customWidth="1"/>
    <col min="6" max="6" width="13.625" style="16" bestFit="1" customWidth="1"/>
    <col min="7" max="7" width="12.25" style="16" customWidth="1"/>
    <col min="8" max="8" width="12.75" style="16" bestFit="1" customWidth="1"/>
    <col min="9" max="9" width="5.875" style="16" customWidth="1"/>
    <col min="10" max="10" width="43.875" style="85" customWidth="1"/>
    <col min="11" max="11" width="61" style="134" customWidth="1"/>
    <col min="12" max="12" width="7.75" style="21" customWidth="1"/>
    <col min="13" max="13" width="9.375" style="16" customWidth="1"/>
    <col min="14" max="15" width="9" style="16" customWidth="1"/>
    <col min="16" max="16" width="12.875" style="16" customWidth="1"/>
    <col min="17" max="17" width="9" style="16" customWidth="1"/>
    <col min="18" max="18" width="11.625" style="16" customWidth="1"/>
    <col min="19" max="19" width="13.125" style="16" customWidth="1"/>
    <col min="20" max="20" width="12.25" style="16" customWidth="1"/>
    <col min="21" max="21" width="10.5" style="16" customWidth="1"/>
    <col min="22" max="22" width="12" style="16" customWidth="1"/>
    <col min="23" max="23" width="10.125" style="16" customWidth="1"/>
    <col min="24" max="25" width="9" style="16" customWidth="1"/>
    <col min="26" max="16384" width="9" style="16"/>
  </cols>
  <sheetData>
    <row r="1" spans="1:22" ht="15.75" customHeight="1" x14ac:dyDescent="0.45">
      <c r="A1" s="13"/>
      <c r="B1" s="427" t="s">
        <v>289</v>
      </c>
      <c r="C1" s="427"/>
      <c r="D1" s="427"/>
      <c r="E1" s="427"/>
      <c r="F1" s="427"/>
      <c r="G1" s="427"/>
      <c r="H1" s="427"/>
      <c r="I1" s="14"/>
      <c r="K1" s="124"/>
      <c r="L1" s="15"/>
      <c r="M1" s="55"/>
      <c r="N1" s="55"/>
      <c r="O1" s="55"/>
      <c r="P1" s="55"/>
      <c r="Q1" s="55"/>
      <c r="R1" s="55"/>
      <c r="S1" s="55"/>
      <c r="T1" s="55"/>
      <c r="U1" s="55"/>
      <c r="V1" s="55"/>
    </row>
    <row r="2" spans="1:22" ht="22.5" customHeight="1" x14ac:dyDescent="0.6">
      <c r="A2" s="13"/>
      <c r="B2" s="427"/>
      <c r="C2" s="427"/>
      <c r="D2" s="427"/>
      <c r="E2" s="427"/>
      <c r="F2" s="427"/>
      <c r="G2" s="427"/>
      <c r="H2" s="427"/>
      <c r="I2" s="14"/>
      <c r="J2" s="428" t="s">
        <v>261</v>
      </c>
      <c r="K2" s="429"/>
      <c r="L2" s="15"/>
      <c r="M2" s="55"/>
      <c r="N2" s="55"/>
      <c r="O2" s="55"/>
      <c r="P2" s="55"/>
      <c r="Q2" s="55"/>
      <c r="R2" s="55"/>
      <c r="S2" s="55"/>
      <c r="T2" s="55"/>
      <c r="U2" s="55"/>
      <c r="V2" s="55"/>
    </row>
    <row r="3" spans="1:22" ht="38.25" customHeight="1" x14ac:dyDescent="0.45">
      <c r="A3" s="17"/>
      <c r="B3" s="18"/>
      <c r="C3" s="18"/>
      <c r="D3" s="430" t="s">
        <v>283</v>
      </c>
      <c r="E3" s="430"/>
      <c r="F3" s="430"/>
      <c r="G3" s="19"/>
      <c r="H3" s="19"/>
      <c r="I3" s="17"/>
      <c r="J3" s="431"/>
      <c r="K3" s="431"/>
      <c r="L3" s="15"/>
      <c r="M3" s="55"/>
      <c r="N3" s="55"/>
      <c r="O3" s="55"/>
      <c r="P3" s="55"/>
      <c r="Q3" s="55"/>
      <c r="R3" s="55"/>
      <c r="S3" s="55"/>
      <c r="T3" s="55"/>
      <c r="U3" s="55"/>
      <c r="V3" s="55"/>
    </row>
    <row r="4" spans="1:22" ht="15.75" thickBot="1" x14ac:dyDescent="0.5">
      <c r="A4" s="17"/>
      <c r="B4" s="135" t="s">
        <v>56</v>
      </c>
      <c r="C4" s="136"/>
      <c r="D4" s="137"/>
      <c r="E4" s="138"/>
      <c r="F4" s="139"/>
      <c r="G4" s="139"/>
      <c r="H4" s="140"/>
      <c r="I4" s="17"/>
      <c r="J4" s="432" t="s">
        <v>222</v>
      </c>
      <c r="K4" s="432"/>
      <c r="L4" s="15"/>
      <c r="M4" s="55"/>
      <c r="N4" s="55"/>
      <c r="O4" s="55"/>
      <c r="P4" s="55"/>
      <c r="Q4" s="55"/>
      <c r="R4" s="55"/>
      <c r="S4" s="55"/>
      <c r="T4" s="55"/>
      <c r="U4" s="55"/>
      <c r="V4" s="55"/>
    </row>
    <row r="5" spans="1:22" ht="30.75" customHeight="1" thickBot="1" x14ac:dyDescent="0.5">
      <c r="A5" s="20"/>
      <c r="B5" s="141" t="s">
        <v>55</v>
      </c>
      <c r="C5" s="142"/>
      <c r="D5" s="143">
        <v>8</v>
      </c>
      <c r="E5" s="433" t="str">
        <f>IF(D5 = "", "", IF(OR(D5=0, D5&gt;15), "Invalid Household Member Number", IF(VLOOKUP(D5, Name, 2, FALSE) = "", "Name not entered on Household Summary", VLOOKUP(D5, Name, 2, FALSE))))</f>
        <v>Name not entered on Household Summary</v>
      </c>
      <c r="F5" s="434"/>
      <c r="G5" s="434"/>
      <c r="H5" s="435"/>
      <c r="I5" s="17"/>
      <c r="J5" s="351" t="s">
        <v>232</v>
      </c>
      <c r="K5" s="351"/>
      <c r="L5" s="15"/>
      <c r="M5" s="55"/>
      <c r="N5" s="55"/>
      <c r="O5" s="55"/>
      <c r="P5" s="55"/>
      <c r="Q5" s="55"/>
      <c r="R5" s="55"/>
      <c r="S5" s="55"/>
      <c r="T5" s="55"/>
      <c r="U5" s="55"/>
      <c r="V5" s="55"/>
    </row>
    <row r="6" spans="1:22" ht="15" customHeight="1" x14ac:dyDescent="0.45">
      <c r="A6" s="17"/>
      <c r="B6" s="144"/>
      <c r="C6" s="145"/>
      <c r="D6" s="146"/>
      <c r="E6" s="147"/>
      <c r="F6" s="148" t="s">
        <v>117</v>
      </c>
      <c r="G6" s="149"/>
      <c r="H6" s="150"/>
      <c r="I6" s="17"/>
      <c r="J6" s="351" t="s">
        <v>259</v>
      </c>
      <c r="K6" s="351"/>
      <c r="L6" s="15"/>
      <c r="M6" s="55"/>
      <c r="N6" s="55"/>
      <c r="O6" s="55"/>
      <c r="P6" s="55"/>
      <c r="Q6" s="55"/>
      <c r="R6" s="55"/>
      <c r="S6" s="55"/>
      <c r="T6" s="55"/>
      <c r="U6" s="55"/>
      <c r="V6" s="55"/>
    </row>
    <row r="7" spans="1:22" ht="15.75" customHeight="1" x14ac:dyDescent="0.45">
      <c r="A7" s="17"/>
      <c r="B7" s="151" t="s">
        <v>58</v>
      </c>
      <c r="C7" s="152"/>
      <c r="D7" s="153"/>
      <c r="E7" s="154" t="s">
        <v>48</v>
      </c>
      <c r="F7" s="154" t="s">
        <v>118</v>
      </c>
      <c r="G7" s="149"/>
      <c r="H7" s="150"/>
      <c r="I7" s="17"/>
      <c r="J7" s="351" t="s">
        <v>260</v>
      </c>
      <c r="K7" s="351"/>
      <c r="L7" s="15"/>
      <c r="M7" s="55"/>
      <c r="N7" s="55"/>
      <c r="O7" s="55"/>
      <c r="P7" s="55"/>
      <c r="Q7" s="55"/>
      <c r="R7" s="55"/>
      <c r="S7" s="55"/>
      <c r="T7" s="55"/>
      <c r="U7" s="55"/>
      <c r="V7" s="55"/>
    </row>
    <row r="8" spans="1:22" ht="15.75" customHeight="1" x14ac:dyDescent="0.45">
      <c r="A8" s="17"/>
      <c r="B8" s="423" t="str">
        <f>IF(D31 = "", "Position 1", D31)</f>
        <v>Position 1</v>
      </c>
      <c r="C8" s="423"/>
      <c r="D8" s="423"/>
      <c r="E8" s="121" t="s">
        <v>277</v>
      </c>
      <c r="F8" s="155">
        <f>IF(D33="VOE",IF(H49&gt;G49,H49,G49),IF(D33="Pay Stubs",IF(H78&gt;G78,H78,G78),0))</f>
        <v>0</v>
      </c>
      <c r="G8" s="425" t="s">
        <v>105</v>
      </c>
      <c r="H8" s="426"/>
      <c r="I8" s="17"/>
      <c r="J8" s="403" t="s">
        <v>262</v>
      </c>
      <c r="K8" s="403"/>
      <c r="L8" s="15"/>
      <c r="M8" s="55"/>
      <c r="N8" s="55"/>
      <c r="O8" s="55"/>
      <c r="P8" s="55"/>
      <c r="Q8" s="55"/>
      <c r="R8" s="55"/>
      <c r="S8" s="55"/>
      <c r="T8" s="55"/>
      <c r="U8" s="55"/>
      <c r="V8" s="55"/>
    </row>
    <row r="9" spans="1:22" ht="15.4" x14ac:dyDescent="0.45">
      <c r="A9" s="17"/>
      <c r="B9" s="423" t="str">
        <f>IF(D90 = "", "Position 2", D90)</f>
        <v>Position 2</v>
      </c>
      <c r="C9" s="423"/>
      <c r="D9" s="423"/>
      <c r="E9" s="121" t="s">
        <v>284</v>
      </c>
      <c r="F9" s="155">
        <f>IF(D92="VOE",IF(H108&gt;G108,H108,G108),IF(D92="Pay Stubs",IF(H137&gt;G137,H137,G137),0))</f>
        <v>0</v>
      </c>
      <c r="G9" s="425"/>
      <c r="H9" s="426"/>
      <c r="I9" s="17"/>
      <c r="J9" s="351" t="s">
        <v>230</v>
      </c>
      <c r="K9" s="351"/>
      <c r="L9" s="15"/>
      <c r="M9" s="55"/>
      <c r="N9" s="55"/>
      <c r="O9" s="55"/>
      <c r="P9" s="55"/>
      <c r="Q9" s="55"/>
      <c r="R9" s="55"/>
      <c r="S9" s="55"/>
      <c r="T9" s="55"/>
      <c r="U9" s="55"/>
      <c r="V9" s="55"/>
    </row>
    <row r="10" spans="1:22" ht="15.75" customHeight="1" x14ac:dyDescent="0.45">
      <c r="A10" s="17"/>
      <c r="B10" s="423" t="str">
        <f>IF(D149 = "", "Position 3", D149)</f>
        <v>Position 3</v>
      </c>
      <c r="C10" s="423"/>
      <c r="D10" s="423"/>
      <c r="E10" s="121" t="s">
        <v>285</v>
      </c>
      <c r="F10" s="155">
        <f>IF(D151="VOE",IF(H167&gt;G167,H167,G167),IF(D151="Pay Stubs",IF(H196&gt;G196,H196,G196),0))</f>
        <v>0</v>
      </c>
      <c r="G10" s="425"/>
      <c r="H10" s="426"/>
      <c r="I10" s="17"/>
      <c r="J10" s="351" t="s">
        <v>231</v>
      </c>
      <c r="K10" s="351"/>
      <c r="L10" s="15"/>
      <c r="M10" s="55"/>
      <c r="N10" s="55"/>
      <c r="O10" s="55"/>
      <c r="P10" s="55"/>
      <c r="Q10" s="55"/>
      <c r="R10" s="55"/>
      <c r="S10" s="55"/>
      <c r="T10" s="55"/>
      <c r="U10" s="55"/>
      <c r="V10" s="55"/>
    </row>
    <row r="11" spans="1:22" ht="15.75" customHeight="1" x14ac:dyDescent="0.45">
      <c r="A11" s="17"/>
      <c r="B11" s="423" t="str">
        <f>IF(D208 = "", "Position 4", D208)</f>
        <v>Position 4</v>
      </c>
      <c r="C11" s="423"/>
      <c r="D11" s="423"/>
      <c r="E11" s="121" t="s">
        <v>286</v>
      </c>
      <c r="F11" s="155">
        <f>IF(D210="VOE",IF(H226&gt;G226,H226,G226),IF(D210="Pay Stubs",IF(H255&gt;G255,H255,G255),0))</f>
        <v>0</v>
      </c>
      <c r="G11" s="425"/>
      <c r="H11" s="426"/>
      <c r="I11" s="17"/>
      <c r="J11" s="351" t="s">
        <v>263</v>
      </c>
      <c r="K11" s="351"/>
      <c r="L11" s="15"/>
      <c r="M11" s="55"/>
      <c r="N11" s="55"/>
      <c r="O11" s="55"/>
      <c r="P11" s="55"/>
      <c r="Q11" s="55"/>
      <c r="R11" s="55"/>
      <c r="S11" s="55"/>
      <c r="T11" s="55"/>
      <c r="U11" s="55"/>
      <c r="V11" s="55"/>
    </row>
    <row r="12" spans="1:22" ht="15.4" x14ac:dyDescent="0.45">
      <c r="A12" s="17"/>
      <c r="B12" s="423" t="s">
        <v>33</v>
      </c>
      <c r="C12" s="423"/>
      <c r="D12" s="423"/>
      <c r="E12" s="156" t="s">
        <v>116</v>
      </c>
      <c r="F12" s="157">
        <f>G27</f>
        <v>0</v>
      </c>
      <c r="G12" s="149"/>
      <c r="H12" s="150"/>
      <c r="I12" s="17"/>
      <c r="J12" s="351" t="s">
        <v>264</v>
      </c>
      <c r="K12" s="351"/>
      <c r="N12" s="55"/>
      <c r="O12" s="55"/>
      <c r="P12" s="55"/>
      <c r="Q12" s="55"/>
      <c r="R12" s="55"/>
      <c r="S12" s="55"/>
      <c r="T12" s="55"/>
      <c r="U12" s="55"/>
      <c r="V12" s="55"/>
    </row>
    <row r="13" spans="1:22" ht="15.4" x14ac:dyDescent="0.45">
      <c r="A13" s="17"/>
      <c r="B13" s="423" t="s">
        <v>91</v>
      </c>
      <c r="C13" s="423"/>
      <c r="D13" s="423"/>
      <c r="E13" s="156" t="s">
        <v>287</v>
      </c>
      <c r="F13" s="157">
        <f>IF(AND(OR(H274 = "", H274 = 0), OR(G274 = "", G274 = 0)), 0, IF(H274&gt; G274, H274, G274))</f>
        <v>0</v>
      </c>
      <c r="G13" s="149"/>
      <c r="H13" s="150"/>
      <c r="I13" s="17"/>
      <c r="J13" s="424"/>
      <c r="K13" s="424"/>
      <c r="N13" s="55"/>
      <c r="O13" s="55"/>
      <c r="P13" s="55"/>
      <c r="Q13" s="55"/>
      <c r="R13" s="55"/>
      <c r="S13" s="55"/>
      <c r="T13" s="55"/>
      <c r="U13" s="55"/>
      <c r="V13" s="55"/>
    </row>
    <row r="14" spans="1:22" ht="15.4" x14ac:dyDescent="0.45">
      <c r="A14" s="17"/>
      <c r="B14" s="423" t="s">
        <v>28</v>
      </c>
      <c r="C14" s="423"/>
      <c r="D14" s="423"/>
      <c r="E14" s="156" t="s">
        <v>288</v>
      </c>
      <c r="F14" s="157">
        <f>H284</f>
        <v>0</v>
      </c>
      <c r="G14" s="149"/>
      <c r="H14" s="150"/>
      <c r="I14" s="17"/>
      <c r="J14" s="402" t="s">
        <v>223</v>
      </c>
      <c r="K14" s="402"/>
      <c r="L14" s="15"/>
      <c r="M14" s="55"/>
      <c r="N14" s="55"/>
      <c r="O14" s="55"/>
      <c r="P14" s="55"/>
      <c r="Q14" s="55"/>
      <c r="R14" s="55"/>
      <c r="S14" s="55"/>
      <c r="T14" s="55"/>
      <c r="U14" s="55"/>
      <c r="V14" s="55"/>
    </row>
    <row r="15" spans="1:22" ht="31.5" customHeight="1" x14ac:dyDescent="0.45">
      <c r="A15" s="17"/>
      <c r="B15" s="421" t="s">
        <v>13</v>
      </c>
      <c r="C15" s="421"/>
      <c r="D15" s="421"/>
      <c r="E15" s="156"/>
      <c r="F15" s="157">
        <f>SUM(F8:F14)</f>
        <v>0</v>
      </c>
      <c r="G15" s="158"/>
      <c r="H15" s="159"/>
      <c r="I15" s="17"/>
      <c r="J15" s="403" t="s">
        <v>224</v>
      </c>
      <c r="K15" s="403"/>
      <c r="L15" s="15"/>
      <c r="M15" s="55"/>
      <c r="N15" s="55"/>
      <c r="O15" s="55"/>
      <c r="P15" s="55"/>
      <c r="Q15" s="55"/>
      <c r="R15" s="55"/>
      <c r="S15" s="55"/>
      <c r="T15" s="55"/>
      <c r="U15" s="55"/>
      <c r="V15" s="55"/>
    </row>
    <row r="16" spans="1:22" ht="15.75" thickBot="1" x14ac:dyDescent="0.5">
      <c r="A16" s="17"/>
      <c r="B16" s="160"/>
      <c r="C16" s="160"/>
      <c r="D16" s="160"/>
      <c r="E16" s="160"/>
      <c r="F16" s="160"/>
      <c r="G16" s="160"/>
      <c r="H16" s="160"/>
      <c r="I16" s="17"/>
      <c r="J16" s="403"/>
      <c r="K16" s="403"/>
      <c r="L16" s="15"/>
      <c r="M16" s="55"/>
      <c r="N16" s="55"/>
      <c r="O16" s="55"/>
      <c r="P16" s="55"/>
      <c r="Q16" s="55"/>
      <c r="R16" s="55"/>
      <c r="S16" s="55"/>
      <c r="T16" s="55"/>
      <c r="U16" s="55"/>
      <c r="V16" s="55"/>
    </row>
    <row r="17" spans="1:22" ht="15.75" thickTop="1" x14ac:dyDescent="0.45">
      <c r="A17" s="17"/>
      <c r="B17" s="73"/>
      <c r="C17" s="73"/>
      <c r="D17" s="73"/>
      <c r="E17" s="73"/>
      <c r="F17" s="73"/>
      <c r="G17" s="73"/>
      <c r="H17" s="73"/>
      <c r="I17" s="17"/>
      <c r="J17" s="403"/>
      <c r="K17" s="403"/>
      <c r="L17" s="15"/>
      <c r="M17" s="55"/>
      <c r="N17" s="55"/>
      <c r="O17" s="55"/>
      <c r="P17" s="55"/>
      <c r="Q17" s="55"/>
      <c r="R17" s="55"/>
      <c r="S17" s="55"/>
      <c r="T17" s="55"/>
      <c r="U17" s="55"/>
      <c r="V17" s="55"/>
    </row>
    <row r="18" spans="1:22" ht="36" thickBot="1" x14ac:dyDescent="0.5">
      <c r="A18" s="17"/>
      <c r="B18" s="161" t="s">
        <v>10</v>
      </c>
      <c r="C18" s="162" t="s">
        <v>73</v>
      </c>
      <c r="D18" s="163"/>
      <c r="E18" s="164" t="s">
        <v>11</v>
      </c>
      <c r="F18" s="165" t="s">
        <v>266</v>
      </c>
      <c r="G18" s="166" t="s">
        <v>13</v>
      </c>
      <c r="H18" s="167"/>
      <c r="I18" s="17"/>
      <c r="J18" s="402" t="s">
        <v>225</v>
      </c>
      <c r="K18" s="402"/>
      <c r="L18" s="15"/>
      <c r="M18" s="55"/>
      <c r="N18" s="55"/>
      <c r="O18" s="55"/>
      <c r="P18" s="55"/>
      <c r="Q18" s="55"/>
      <c r="R18" s="55"/>
      <c r="S18" s="55"/>
      <c r="T18" s="55"/>
      <c r="U18" s="55"/>
      <c r="V18" s="55"/>
    </row>
    <row r="19" spans="1:22" ht="32.25" customHeight="1" x14ac:dyDescent="0.45">
      <c r="A19" s="17"/>
      <c r="B19" s="168"/>
      <c r="C19" s="398" t="s">
        <v>23</v>
      </c>
      <c r="D19" s="422"/>
      <c r="E19" s="169"/>
      <c r="F19" s="170"/>
      <c r="G19" s="171">
        <f>IF(F19 = "", 0, E19*F19)</f>
        <v>0</v>
      </c>
      <c r="H19" s="150"/>
      <c r="J19" s="403" t="s">
        <v>274</v>
      </c>
      <c r="K19" s="403"/>
      <c r="L19" s="15"/>
      <c r="M19" s="55"/>
      <c r="N19" s="55"/>
      <c r="O19" s="55"/>
      <c r="P19" s="55"/>
      <c r="Q19" s="55"/>
      <c r="R19" s="55"/>
      <c r="S19" s="55"/>
      <c r="T19" s="55"/>
      <c r="U19" s="55"/>
      <c r="V19" s="55"/>
    </row>
    <row r="20" spans="1:22" ht="28.5" customHeight="1" x14ac:dyDescent="0.45">
      <c r="A20" s="17"/>
      <c r="B20" s="168"/>
      <c r="C20" s="414" t="s">
        <v>24</v>
      </c>
      <c r="D20" s="415"/>
      <c r="E20" s="172"/>
      <c r="F20" s="173"/>
      <c r="G20" s="171">
        <f t="shared" ref="G20:G24" si="0">IF(F20 = "", 0, E20*F20)</f>
        <v>0</v>
      </c>
      <c r="H20" s="150"/>
      <c r="J20" s="125" t="s">
        <v>275</v>
      </c>
      <c r="K20" s="416" t="s">
        <v>226</v>
      </c>
      <c r="L20" s="16"/>
    </row>
    <row r="21" spans="1:22" ht="15" customHeight="1" x14ac:dyDescent="0.45">
      <c r="A21" s="17"/>
      <c r="B21" s="168"/>
      <c r="C21" s="414" t="s">
        <v>25</v>
      </c>
      <c r="D21" s="415"/>
      <c r="E21" s="172"/>
      <c r="F21" s="173"/>
      <c r="G21" s="171">
        <f t="shared" si="0"/>
        <v>0</v>
      </c>
      <c r="H21" s="150"/>
      <c r="J21" s="126" t="s">
        <v>267</v>
      </c>
      <c r="K21" s="416"/>
    </row>
    <row r="22" spans="1:22" ht="15" customHeight="1" x14ac:dyDescent="0.45">
      <c r="A22" s="17"/>
      <c r="B22" s="168"/>
      <c r="C22" s="414" t="s">
        <v>26</v>
      </c>
      <c r="D22" s="415"/>
      <c r="E22" s="172"/>
      <c r="F22" s="173"/>
      <c r="G22" s="171">
        <f t="shared" si="0"/>
        <v>0</v>
      </c>
      <c r="H22" s="150"/>
      <c r="J22" s="126" t="s">
        <v>268</v>
      </c>
      <c r="K22" s="416"/>
    </row>
    <row r="23" spans="1:22" ht="15" customHeight="1" x14ac:dyDescent="0.45">
      <c r="A23" s="17"/>
      <c r="B23" s="168"/>
      <c r="C23" s="414" t="s">
        <v>14</v>
      </c>
      <c r="D23" s="415"/>
      <c r="E23" s="172"/>
      <c r="F23" s="173"/>
      <c r="G23" s="171">
        <f t="shared" si="0"/>
        <v>0</v>
      </c>
      <c r="H23" s="150"/>
      <c r="J23" s="126" t="s">
        <v>269</v>
      </c>
      <c r="K23" s="416"/>
    </row>
    <row r="24" spans="1:22" ht="15" customHeight="1" x14ac:dyDescent="0.45">
      <c r="A24" s="17"/>
      <c r="B24" s="168"/>
      <c r="C24" s="414" t="s">
        <v>15</v>
      </c>
      <c r="D24" s="415"/>
      <c r="E24" s="172"/>
      <c r="F24" s="173"/>
      <c r="G24" s="171">
        <f t="shared" si="0"/>
        <v>0</v>
      </c>
      <c r="H24" s="150"/>
      <c r="J24" s="126" t="s">
        <v>270</v>
      </c>
      <c r="K24" s="416"/>
    </row>
    <row r="25" spans="1:22" ht="15" customHeight="1" thickBot="1" x14ac:dyDescent="0.5">
      <c r="A25" s="17"/>
      <c r="B25" s="168"/>
      <c r="C25" s="417" t="s">
        <v>65</v>
      </c>
      <c r="D25" s="418"/>
      <c r="E25" s="172"/>
      <c r="F25" s="173"/>
      <c r="G25" s="171">
        <f>E25*F25*0.75</f>
        <v>0</v>
      </c>
      <c r="H25" s="174" t="s">
        <v>82</v>
      </c>
      <c r="J25" s="126" t="s">
        <v>271</v>
      </c>
      <c r="K25" s="416"/>
    </row>
    <row r="26" spans="1:22" ht="15" customHeight="1" thickBot="1" x14ac:dyDescent="0.5">
      <c r="A26" s="17"/>
      <c r="B26" s="168"/>
      <c r="C26" s="419" t="s">
        <v>119</v>
      </c>
      <c r="D26" s="420"/>
      <c r="E26" s="175"/>
      <c r="F26" s="176"/>
      <c r="G26" s="171">
        <f>IF(F26 = "", 0, E26*F26)</f>
        <v>0</v>
      </c>
      <c r="H26" s="174"/>
      <c r="J26" s="126" t="s">
        <v>272</v>
      </c>
      <c r="K26" s="416"/>
    </row>
    <row r="27" spans="1:22" ht="15" customHeight="1" x14ac:dyDescent="0.45">
      <c r="A27" s="17"/>
      <c r="B27" s="177"/>
      <c r="C27" s="152"/>
      <c r="D27" s="152"/>
      <c r="E27" s="178"/>
      <c r="F27" s="179" t="s">
        <v>13</v>
      </c>
      <c r="G27" s="180">
        <f>SUM(G19:G26)</f>
        <v>0</v>
      </c>
      <c r="H27" s="159"/>
      <c r="I27" s="17"/>
      <c r="J27" s="126" t="s">
        <v>273</v>
      </c>
      <c r="K27" s="416"/>
    </row>
    <row r="28" spans="1:22" ht="15" customHeight="1" x14ac:dyDescent="0.45">
      <c r="A28" s="17"/>
      <c r="B28" s="73"/>
      <c r="C28" s="78"/>
      <c r="D28" s="78"/>
      <c r="E28" s="181"/>
      <c r="F28" s="182"/>
      <c r="G28" s="183"/>
      <c r="H28" s="73"/>
      <c r="I28" s="17"/>
      <c r="J28" s="351"/>
      <c r="K28" s="351"/>
    </row>
    <row r="29" spans="1:22" ht="15.75" thickBot="1" x14ac:dyDescent="0.5">
      <c r="A29" s="17"/>
      <c r="B29" s="184" t="s">
        <v>59</v>
      </c>
      <c r="C29" s="185"/>
      <c r="D29" s="186" t="str">
        <f>E5</f>
        <v>Name not entered on Household Summary</v>
      </c>
      <c r="E29" s="185"/>
      <c r="F29" s="185"/>
      <c r="G29" s="185"/>
      <c r="H29" s="321" t="s">
        <v>234</v>
      </c>
      <c r="I29" s="22"/>
      <c r="J29" s="351"/>
      <c r="K29" s="351"/>
    </row>
    <row r="30" spans="1:22" ht="17.25" customHeight="1" thickTop="1" thickBot="1" x14ac:dyDescent="0.5">
      <c r="A30" s="17"/>
      <c r="B30" s="187"/>
      <c r="C30" s="188"/>
      <c r="D30" s="189"/>
      <c r="E30" s="189"/>
      <c r="F30" s="189"/>
      <c r="G30" s="189"/>
      <c r="H30" s="190"/>
      <c r="I30" s="17"/>
      <c r="J30" s="413" t="s">
        <v>330</v>
      </c>
      <c r="K30" s="413"/>
    </row>
    <row r="31" spans="1:22" ht="16.5" customHeight="1" thickBot="1" x14ac:dyDescent="0.5">
      <c r="A31" s="17"/>
      <c r="B31" s="191" t="s">
        <v>30</v>
      </c>
      <c r="C31" s="188" t="s">
        <v>6</v>
      </c>
      <c r="D31" s="352"/>
      <c r="E31" s="353"/>
      <c r="F31" s="353"/>
      <c r="G31" s="354"/>
      <c r="H31" s="192" t="str">
        <f>IF(D33="VOE", E43, IF(D33 = "Pay Stubs", E55, ""))</f>
        <v/>
      </c>
      <c r="I31" s="22"/>
      <c r="J31" s="351" t="s">
        <v>336</v>
      </c>
      <c r="K31" s="351"/>
    </row>
    <row r="32" spans="1:22" ht="16.5" customHeight="1" thickBot="1" x14ac:dyDescent="0.5">
      <c r="A32" s="17"/>
      <c r="B32" s="191"/>
      <c r="C32" s="188"/>
      <c r="D32" s="193"/>
      <c r="E32" s="194"/>
      <c r="F32" s="194"/>
      <c r="G32" s="195" t="s">
        <v>70</v>
      </c>
      <c r="H32" s="196" t="s">
        <v>61</v>
      </c>
      <c r="I32" s="22"/>
      <c r="J32" s="351" t="s">
        <v>313</v>
      </c>
      <c r="K32" s="351"/>
    </row>
    <row r="33" spans="1:25" ht="16.5" customHeight="1" thickBot="1" x14ac:dyDescent="0.5">
      <c r="A33" s="17"/>
      <c r="B33" s="191"/>
      <c r="C33" s="197" t="s">
        <v>36</v>
      </c>
      <c r="D33" s="198"/>
      <c r="E33" s="199" t="str">
        <f>IF(ISNUMBER(SEARCH("VOE",D33)),"Warning: Fill VOE Sec Only!!","Warning: Fill PayStubs Sec Only!!")</f>
        <v>Warning: Fill PayStubs Sec Only!!</v>
      </c>
      <c r="F33" s="200"/>
      <c r="G33" s="201" t="e">
        <f>IF(OR(H31 = "Monthly", H31="Semi-Monthly"), IF(D33="VOE", H44, IF(D33 = "Pay Stubs", F57, "")), ROUNDUP(H33,0))</f>
        <v>#VALUE!</v>
      </c>
      <c r="H33" s="202" t="e">
        <f>G35/(VLOOKUP(H31, PayPeriods, 2, FALSE))</f>
        <v>#VALUE!</v>
      </c>
      <c r="I33" s="22"/>
      <c r="J33" s="351" t="s">
        <v>337</v>
      </c>
      <c r="K33" s="351"/>
    </row>
    <row r="34" spans="1:25" ht="7.5" customHeight="1" thickBot="1" x14ac:dyDescent="0.5">
      <c r="A34" s="17"/>
      <c r="B34" s="191"/>
      <c r="C34" s="188"/>
      <c r="D34" s="203"/>
      <c r="E34" s="200"/>
      <c r="F34" s="195" t="s">
        <v>22</v>
      </c>
      <c r="G34" s="195" t="s">
        <v>72</v>
      </c>
      <c r="H34" s="196" t="s">
        <v>69</v>
      </c>
      <c r="I34" s="22"/>
      <c r="J34" s="351"/>
      <c r="K34" s="351"/>
    </row>
    <row r="35" spans="1:25" ht="15.75" thickBot="1" x14ac:dyDescent="0.5">
      <c r="A35" s="17"/>
      <c r="B35" s="187"/>
      <c r="C35" s="197" t="s">
        <v>0</v>
      </c>
      <c r="D35" s="198"/>
      <c r="E35" s="204" t="e">
        <f>CONCATENATE("1/1/",YEAR(F35))</f>
        <v>#VALUE!</v>
      </c>
      <c r="F35" s="205" t="str">
        <f>IF(D33 = "VOE", E44, IF(D33 = "Pay Stubs", IF(OR(C63 = "", D63="",E63 = ""), IF(OR(C62 = "",D62="", E62=""), "", E62), E63),""))</f>
        <v/>
      </c>
      <c r="G35" s="205" t="e">
        <f>IF(YEAR(D35) = YEAR(F35), F35-D35+1,F35-E35+1)</f>
        <v>#VALUE!</v>
      </c>
      <c r="H35" s="206" t="e">
        <f>ROUNDUP(G35*(5/7), 0)</f>
        <v>#VALUE!</v>
      </c>
      <c r="I35" s="17"/>
      <c r="J35" s="351"/>
      <c r="K35" s="351"/>
    </row>
    <row r="36" spans="1:25" ht="13.5" customHeight="1" thickBot="1" x14ac:dyDescent="0.5">
      <c r="A36" s="17"/>
      <c r="B36" s="207"/>
      <c r="C36" s="208"/>
      <c r="D36" s="209"/>
      <c r="E36" s="210"/>
      <c r="F36" s="210"/>
      <c r="G36" s="211" t="s">
        <v>71</v>
      </c>
      <c r="H36" s="212" t="str">
        <f>IF(D33 = "VOE", IF(E41&gt;VLOOKUP(H31, PayPeriods, 6, FALSE), VLOOKUP(H31, PayPeriods, 6, FALSE), E41),IF(D33="Pay Stubs", IF((C64+D64+E64)/3 &gt; VLOOKUP(H31, PayPeriods, 6, FALSE), VLOOKUP(H31, PayPeriods, 6, FALSE), (C64+D64+E64)/3), ""))</f>
        <v/>
      </c>
      <c r="I36" s="22"/>
      <c r="J36" s="351"/>
      <c r="K36" s="351"/>
    </row>
    <row r="37" spans="1:25" ht="13.5" customHeight="1" thickTop="1" x14ac:dyDescent="0.45">
      <c r="A37" s="17"/>
      <c r="B37" s="168"/>
      <c r="C37" s="78"/>
      <c r="D37" s="213"/>
      <c r="E37" s="214"/>
      <c r="F37" s="214"/>
      <c r="G37" s="78"/>
      <c r="H37" s="215"/>
      <c r="I37" s="22"/>
      <c r="J37" s="127"/>
      <c r="K37" s="128"/>
    </row>
    <row r="38" spans="1:25" ht="15.75" customHeight="1" x14ac:dyDescent="0.45">
      <c r="A38" s="17"/>
      <c r="B38" s="216" t="s">
        <v>9</v>
      </c>
      <c r="C38" s="355" t="s">
        <v>38</v>
      </c>
      <c r="D38" s="355"/>
      <c r="E38" s="355"/>
      <c r="F38" s="355"/>
      <c r="G38" s="355"/>
      <c r="H38" s="356"/>
      <c r="I38" s="22"/>
      <c r="J38" s="404" t="s">
        <v>176</v>
      </c>
      <c r="K38" s="404"/>
    </row>
    <row r="39" spans="1:25" ht="15.4" x14ac:dyDescent="0.45">
      <c r="A39" s="17"/>
      <c r="B39" s="217"/>
      <c r="C39" s="78"/>
      <c r="D39" s="213"/>
      <c r="E39" s="218"/>
      <c r="F39" s="218"/>
      <c r="G39" s="78"/>
      <c r="H39" s="219"/>
      <c r="I39" s="22"/>
      <c r="J39" s="403"/>
      <c r="K39" s="403"/>
    </row>
    <row r="40" spans="1:25" ht="24" customHeight="1" thickBot="1" x14ac:dyDescent="0.5">
      <c r="A40" s="17"/>
      <c r="B40" s="217"/>
      <c r="C40" s="73"/>
      <c r="D40" s="73"/>
      <c r="E40" s="220" t="s">
        <v>37</v>
      </c>
      <c r="F40" s="221" t="s">
        <v>50</v>
      </c>
      <c r="G40" s="221" t="s">
        <v>49</v>
      </c>
      <c r="H40" s="221" t="s">
        <v>51</v>
      </c>
      <c r="I40" s="24"/>
      <c r="J40" s="403" t="s">
        <v>314</v>
      </c>
      <c r="K40" s="403"/>
    </row>
    <row r="41" spans="1:25" ht="22.5" customHeight="1" thickBot="1" x14ac:dyDescent="0.5">
      <c r="A41" s="17"/>
      <c r="B41" s="168"/>
      <c r="C41" s="406" t="s">
        <v>34</v>
      </c>
      <c r="D41" s="407"/>
      <c r="E41" s="222"/>
      <c r="F41" s="223"/>
      <c r="G41" s="224"/>
      <c r="H41" s="225"/>
      <c r="I41" s="22"/>
      <c r="J41" s="403"/>
      <c r="K41" s="403"/>
      <c r="P41" s="25"/>
      <c r="Q41" s="26"/>
      <c r="R41" s="26"/>
      <c r="S41" s="26"/>
      <c r="T41" s="26"/>
      <c r="U41" s="26"/>
      <c r="V41" s="26"/>
      <c r="W41" s="26"/>
      <c r="X41" s="26"/>
      <c r="Y41" s="26"/>
    </row>
    <row r="42" spans="1:25" ht="15.75" thickBot="1" x14ac:dyDescent="0.5">
      <c r="A42" s="17"/>
      <c r="B42" s="357" t="str">
        <f>IF(D33 = "VOE", IF(G42 = "Hourly Pay Rate", IF(E41&gt;VLOOKUP(H31,PayPeriods,6,FALSE),CONCATENATE("    Average hours &gt; ", ROUND(VLOOKUP(H31, PayPeriods, 6, FALSE),2), " (Standard Work Hours in Year / Pay Periods in Year);  ", ROUND(VLOOKUP(H31, PayPeriods, 6, FALSE),2), " hours used."), ""), ""), "")</f>
        <v/>
      </c>
      <c r="C42" s="408" t="s">
        <v>27</v>
      </c>
      <c r="D42" s="409"/>
      <c r="E42" s="327"/>
      <c r="F42" s="226" t="s">
        <v>99</v>
      </c>
      <c r="G42" s="358"/>
      <c r="H42" s="359"/>
      <c r="I42" s="22"/>
      <c r="J42" s="129" t="s">
        <v>315</v>
      </c>
      <c r="K42" s="130" t="s">
        <v>316</v>
      </c>
      <c r="P42" s="27"/>
      <c r="Q42" s="26"/>
      <c r="R42" s="28"/>
      <c r="S42" s="29"/>
      <c r="T42" s="30"/>
      <c r="U42" s="30"/>
      <c r="V42" s="26"/>
    </row>
    <row r="43" spans="1:25" ht="15.75" customHeight="1" x14ac:dyDescent="0.45">
      <c r="A43" s="17"/>
      <c r="B43" s="357"/>
      <c r="C43" s="406" t="s">
        <v>35</v>
      </c>
      <c r="D43" s="407"/>
      <c r="E43" s="227"/>
      <c r="F43" s="360" t="str">
        <f>IF(AND(E43 &lt;&gt; "Monthly", E43 &lt;&gt; "Semi-Monthly", H44&gt;0), "Payroll Frequency changed, delete value in H66", "")</f>
        <v/>
      </c>
      <c r="G43" s="361"/>
      <c r="H43" s="362"/>
      <c r="I43" s="22"/>
      <c r="J43" s="403" t="s">
        <v>317</v>
      </c>
      <c r="K43" s="403"/>
      <c r="P43" s="26"/>
      <c r="Q43" s="26"/>
      <c r="R43" s="28"/>
      <c r="S43" s="29"/>
      <c r="T43" s="30"/>
      <c r="U43" s="30"/>
      <c r="V43" s="26"/>
    </row>
    <row r="44" spans="1:25" ht="15.75" customHeight="1" x14ac:dyDescent="0.45">
      <c r="A44" s="17"/>
      <c r="B44" s="357"/>
      <c r="C44" s="406" t="s">
        <v>22</v>
      </c>
      <c r="D44" s="407"/>
      <c r="E44" s="228"/>
      <c r="F44" s="363" t="str">
        <f>IF(D33 = "VOE", IF(H31 &lt;&gt; "", IF(H31 = "Annual", "1 pay period", IF(OR(E43="Semi-Monthly", E43 = "Monthly"), "Enter # of Pay Periods to Date", IF(E44 = "", "",CONCATENATE(G33," pay periods to date")))), ""), "")</f>
        <v/>
      </c>
      <c r="G44" s="363"/>
      <c r="H44" s="229"/>
      <c r="I44" s="31">
        <f>IF(F44 = "Enter # of Pay Periods to Date", 50, 0)</f>
        <v>0</v>
      </c>
      <c r="J44" s="351" t="s">
        <v>318</v>
      </c>
      <c r="K44" s="351"/>
      <c r="P44" s="26"/>
      <c r="Q44" s="26"/>
      <c r="R44" s="28"/>
      <c r="S44" s="29"/>
      <c r="T44" s="30"/>
      <c r="U44" s="30"/>
      <c r="V44" s="26"/>
    </row>
    <row r="45" spans="1:25" ht="15.75" customHeight="1" x14ac:dyDescent="0.45">
      <c r="A45" s="17"/>
      <c r="B45" s="357"/>
      <c r="C45" s="364" t="s">
        <v>8</v>
      </c>
      <c r="D45" s="365"/>
      <c r="E45" s="230"/>
      <c r="F45" s="171" t="str">
        <f>IF(G45 = "", "", IF(G45 = 0, 0, G45/VLOOKUP(H31, PayPeriods, 3, FALSE)))</f>
        <v/>
      </c>
      <c r="G45" s="157" t="str">
        <f>IF(OR(G42="", E43 = "", E44=""), "", IF(D33="VOE",IF(G42="Hourly Pay Rate",H36*E42*VLOOKUP(H31, PayPeriods, 4, FALSE) *(VLOOKUP(H31,PayPeriods,3,FALSE)),E42*VLOOKUP(G42,PayRates,2,FALSE)),""))</f>
        <v/>
      </c>
      <c r="H45" s="231"/>
      <c r="I45" s="23"/>
      <c r="J45" s="351"/>
      <c r="K45" s="351"/>
      <c r="P45" s="26"/>
      <c r="Q45" s="26"/>
      <c r="R45" s="28"/>
      <c r="S45" s="29"/>
      <c r="T45" s="30"/>
      <c r="U45" s="30"/>
      <c r="V45" s="26"/>
    </row>
    <row r="46" spans="1:25" ht="15.75" customHeight="1" x14ac:dyDescent="0.45">
      <c r="A46" s="17"/>
      <c r="B46" s="232"/>
      <c r="C46" s="364" t="s">
        <v>16</v>
      </c>
      <c r="D46" s="365"/>
      <c r="E46" s="230"/>
      <c r="F46" s="233" t="str">
        <f>IF(OR(G42="", E43 = "", E44=""), "", IF(D33="VOE",IF(YEAR(D35) = YEAR(E35), (E46/H35)*VLOOKUP(H31, PayPeriods, 5,FALSE), IF(G33 = 0, 0, E46/G33)), ""))</f>
        <v/>
      </c>
      <c r="G46" s="234" t="str">
        <f>IF(OR(G42="", E43 = "", E44=""), "", IF(D33= "VOE", IF(YEAR(D35) = YEAR(E35), (E46/H35)*VLOOKUP(H31, PayPeriods, 5, FALSE) * VLOOKUP(H31, PayPeriods, 3,FALSE), IF(G33 = 0, 0, (E46/G33)*VLOOKUP(H31, PayPeriods, 3, FALSE))), ""))</f>
        <v/>
      </c>
      <c r="H46" s="235"/>
      <c r="I46" s="23"/>
      <c r="J46" s="351"/>
      <c r="K46" s="351"/>
      <c r="P46" s="26"/>
      <c r="Q46" s="26"/>
      <c r="R46" s="28"/>
      <c r="S46" s="29"/>
      <c r="T46" s="30"/>
      <c r="U46" s="30"/>
      <c r="V46" s="26"/>
    </row>
    <row r="47" spans="1:25" ht="15.75" customHeight="1" x14ac:dyDescent="0.45">
      <c r="A47" s="17"/>
      <c r="B47" s="236"/>
      <c r="C47" s="366" t="s">
        <v>29</v>
      </c>
      <c r="D47" s="367"/>
      <c r="E47" s="237"/>
      <c r="F47" s="238"/>
      <c r="G47" s="239"/>
      <c r="H47" s="240"/>
      <c r="I47" s="23"/>
      <c r="J47" s="403" t="s">
        <v>319</v>
      </c>
      <c r="K47" s="403"/>
      <c r="P47" s="26"/>
      <c r="Q47" s="26"/>
      <c r="R47" s="28"/>
      <c r="S47" s="29"/>
      <c r="T47" s="30"/>
      <c r="U47" s="30"/>
      <c r="V47" s="26"/>
    </row>
    <row r="48" spans="1:25" ht="15.75" customHeight="1" x14ac:dyDescent="0.45">
      <c r="A48" s="17"/>
      <c r="B48" s="236"/>
      <c r="C48" s="368"/>
      <c r="D48" s="369"/>
      <c r="E48" s="241"/>
      <c r="F48" s="242" t="str">
        <f>IF(OR(G42="", E43 = "", E44=""), "", IF(D33="VOE", IF(YEAR(D35) = YEAR(E35), (E48/H35)*VLOOKUP(H31, PayPeriods, 5,FALSE), IF(G33 = 0, 0, E48/G33)),""))</f>
        <v/>
      </c>
      <c r="G48" s="180" t="str">
        <f>IF(OR(G42="", E43 = "", E44=""), "", IF(D33 = "VOE", IF(YEAR(D35) = YEAR(E35), (E48/H35)*VLOOKUP(H31, PayPeriods, 5, FALSE) * VLOOKUP(H31, PayPeriods, 3,FALSE), IF(G33 = 0, 0, E48/G33)*VLOOKUP(H31, PayPeriods, 3, FALSE)), ""))</f>
        <v/>
      </c>
      <c r="H48" s="231"/>
      <c r="I48" s="23"/>
      <c r="J48" s="403"/>
      <c r="K48" s="403"/>
      <c r="P48" s="26"/>
      <c r="Q48" s="26"/>
      <c r="R48" s="28"/>
      <c r="S48" s="29"/>
      <c r="T48" s="30"/>
      <c r="U48" s="30"/>
      <c r="V48" s="26"/>
    </row>
    <row r="49" spans="1:22" ht="15.75" customHeight="1" x14ac:dyDescent="0.45">
      <c r="A49" s="17"/>
      <c r="B49" s="236"/>
      <c r="C49" s="364" t="s">
        <v>39</v>
      </c>
      <c r="D49" s="365"/>
      <c r="E49" s="243"/>
      <c r="F49" s="244"/>
      <c r="G49" s="157" t="str">
        <f>IF(OR(G42="", E43 = "", E44=""), "", IF(D33 = "VOE", SUM(G45:G48),""))</f>
        <v/>
      </c>
      <c r="H49" s="155" t="str">
        <f>IF(OR(G42="",E43="",E44=""),"",IF(D33="VOE",IF(YEAR(D35) = YEAR(F35), (E49/H35) *260, IF(G33=0,0,(E49/G33)*VLOOKUP(H31,PayPeriods,3,FALSE))),""))</f>
        <v/>
      </c>
      <c r="I49" s="22"/>
      <c r="J49" s="403"/>
      <c r="K49" s="403"/>
      <c r="P49" s="26"/>
      <c r="Q49" s="26"/>
      <c r="R49" s="28"/>
      <c r="S49" s="29"/>
      <c r="T49" s="30"/>
      <c r="U49" s="30"/>
      <c r="V49" s="26"/>
    </row>
    <row r="50" spans="1:22" ht="15.75" customHeight="1" x14ac:dyDescent="0.45">
      <c r="A50" s="17"/>
      <c r="B50" s="236"/>
      <c r="C50" s="364" t="str">
        <f>IF(E44="","Gross Pay Prior Year",CONCATENATE("Gross Pay ",YEAR(E44)-1))</f>
        <v>Gross Pay Prior Year</v>
      </c>
      <c r="D50" s="365"/>
      <c r="E50" s="243"/>
      <c r="F50" s="183"/>
      <c r="G50" s="183"/>
      <c r="H50" s="245"/>
      <c r="I50" s="22"/>
      <c r="J50" s="351" t="s">
        <v>320</v>
      </c>
      <c r="K50" s="351"/>
      <c r="P50" s="26"/>
      <c r="Q50" s="26"/>
      <c r="R50" s="28"/>
      <c r="S50" s="29"/>
      <c r="T50" s="30"/>
      <c r="U50" s="30"/>
      <c r="V50" s="26"/>
    </row>
    <row r="51" spans="1:22" ht="15.75" customHeight="1" thickBot="1" x14ac:dyDescent="0.5">
      <c r="A51" s="17"/>
      <c r="B51" s="246"/>
      <c r="C51" s="364" t="str">
        <f>IF(E44="","Gross Pay Prior Year",CONCATENATE("Gross Pay ",YEAR(E44)-2))</f>
        <v>Gross Pay Prior Year</v>
      </c>
      <c r="D51" s="365"/>
      <c r="E51" s="247"/>
      <c r="F51" s="183"/>
      <c r="G51" s="183"/>
      <c r="H51" s="245"/>
      <c r="I51" s="22"/>
      <c r="J51" s="131"/>
      <c r="K51" s="129"/>
      <c r="P51" s="26"/>
      <c r="Q51" s="26"/>
      <c r="R51" s="28"/>
      <c r="S51" s="29"/>
      <c r="T51" s="30"/>
      <c r="U51" s="30"/>
      <c r="V51" s="26"/>
    </row>
    <row r="52" spans="1:22" ht="15.75" customHeight="1" x14ac:dyDescent="0.45">
      <c r="A52" s="17"/>
      <c r="B52" s="168"/>
      <c r="C52" s="78"/>
      <c r="D52" s="78"/>
      <c r="E52" s="183"/>
      <c r="F52" s="183"/>
      <c r="G52" s="183"/>
      <c r="H52" s="245"/>
      <c r="I52" s="22"/>
      <c r="J52" s="131"/>
      <c r="K52" s="129"/>
      <c r="P52" s="26"/>
      <c r="Q52" s="26"/>
      <c r="R52" s="28"/>
      <c r="S52" s="29"/>
      <c r="T52" s="30"/>
      <c r="U52" s="30"/>
      <c r="V52" s="26"/>
    </row>
    <row r="53" spans="1:22" ht="15.75" customHeight="1" x14ac:dyDescent="0.45">
      <c r="A53" s="17"/>
      <c r="B53" s="410" t="str">
        <f>IF(D33="VOE", IF(E45+E46+E48= E49, "", "Base Pay + Overtime + Commissions/Tips do not add to the Gross Pay (Current Year).  Please correct the numbers or explain the difference."), "")</f>
        <v/>
      </c>
      <c r="C53" s="411"/>
      <c r="D53" s="411"/>
      <c r="E53" s="411"/>
      <c r="F53" s="411"/>
      <c r="G53" s="411"/>
      <c r="H53" s="412"/>
      <c r="I53" s="22"/>
      <c r="J53" s="351"/>
      <c r="K53" s="351"/>
      <c r="P53" s="26"/>
      <c r="Q53" s="26"/>
      <c r="R53" s="28"/>
      <c r="S53" s="29"/>
      <c r="T53" s="30"/>
      <c r="U53" s="30"/>
      <c r="V53" s="26"/>
    </row>
    <row r="54" spans="1:22" ht="15.75" customHeight="1" thickBot="1" x14ac:dyDescent="0.5">
      <c r="A54" s="17"/>
      <c r="B54" s="236"/>
      <c r="C54" s="405"/>
      <c r="D54" s="405"/>
      <c r="E54" s="70"/>
      <c r="F54" s="70"/>
      <c r="G54" s="248" t="s">
        <v>7</v>
      </c>
      <c r="H54" s="249">
        <f>IF(OR(C63 = "", D63="", E63=""), IF(OR(C62 = "", D62 = "", E62 = ""), (E61-C61)/2, (E62-C62)/2), (E63-C63)/2)</f>
        <v>0</v>
      </c>
      <c r="I54" s="22"/>
      <c r="J54" s="351"/>
      <c r="K54" s="351"/>
      <c r="P54" s="26"/>
      <c r="Q54" s="26"/>
      <c r="R54" s="28"/>
      <c r="S54" s="29"/>
      <c r="T54" s="30"/>
      <c r="U54" s="30"/>
      <c r="V54" s="26"/>
    </row>
    <row r="55" spans="1:22" ht="15.75" customHeight="1" thickBot="1" x14ac:dyDescent="0.5">
      <c r="A55" s="17"/>
      <c r="B55" s="250" t="s">
        <v>17</v>
      </c>
      <c r="C55" s="370" t="s">
        <v>115</v>
      </c>
      <c r="D55" s="370"/>
      <c r="E55" s="251"/>
      <c r="F55" s="371" t="s">
        <v>54</v>
      </c>
      <c r="G55" s="371"/>
      <c r="H55" s="252" t="str">
        <f>IF(OR(H54="", H54 = 0, H54&gt;31), "", IF(H54 &gt;20, "Monthly", IF(H54&gt;14, "Semi-Monthly", IF(H54&gt;9, "Bi-Weekly", "Weekly"))))</f>
        <v/>
      </c>
      <c r="I55" s="22"/>
      <c r="J55" s="404" t="s">
        <v>229</v>
      </c>
      <c r="K55" s="404"/>
      <c r="P55" s="26"/>
      <c r="Q55" s="26"/>
      <c r="R55" s="28"/>
      <c r="S55" s="29"/>
      <c r="T55" s="30"/>
      <c r="U55" s="30"/>
      <c r="V55" s="26"/>
    </row>
    <row r="56" spans="1:22" ht="15.75" customHeight="1" x14ac:dyDescent="0.45">
      <c r="A56" s="17"/>
      <c r="B56" s="253"/>
      <c r="C56" s="254"/>
      <c r="D56" s="254"/>
      <c r="E56" s="254"/>
      <c r="F56" s="255"/>
      <c r="G56" s="255"/>
      <c r="H56" s="252"/>
      <c r="I56" s="22"/>
      <c r="J56" s="351"/>
      <c r="K56" s="351"/>
      <c r="P56" s="26"/>
      <c r="Q56" s="26"/>
      <c r="R56" s="28"/>
      <c r="S56" s="29"/>
      <c r="T56" s="30"/>
      <c r="U56" s="30"/>
      <c r="V56" s="26"/>
    </row>
    <row r="57" spans="1:22" ht="15.75" customHeight="1" x14ac:dyDescent="0.45">
      <c r="A57" s="17"/>
      <c r="B57" s="168"/>
      <c r="C57" s="372" t="str">
        <f>IF(D33="Pay Stubs",IF(H31&lt;&gt;"",IF(OR(H31="Semi-Monthly",H31="Monthly"),"Enter number of Pay Periods to Date", IF(F57&gt;0,"Payroll Frequency changed, delete value in F57", "")),""), "")</f>
        <v/>
      </c>
      <c r="D57" s="372"/>
      <c r="E57" s="372"/>
      <c r="F57" s="256"/>
      <c r="G57" s="257">
        <f>IF(C57 = "Enter number of Pay Periods to Date", 50, 0)</f>
        <v>0</v>
      </c>
      <c r="H57" s="252"/>
      <c r="I57" s="22"/>
      <c r="J57" s="403" t="s">
        <v>321</v>
      </c>
      <c r="K57" s="403"/>
      <c r="P57" s="26"/>
      <c r="Q57" s="26"/>
      <c r="R57" s="28"/>
      <c r="S57" s="29"/>
      <c r="T57" s="30"/>
      <c r="U57" s="30"/>
      <c r="V57" s="26"/>
    </row>
    <row r="58" spans="1:22" ht="36" customHeight="1" x14ac:dyDescent="0.45">
      <c r="A58" s="17"/>
      <c r="B58" s="217"/>
      <c r="C58" s="373" t="str">
        <f xml:space="preserve"> IF(AND(OR(G78="", G78 = 0), OR(H78="", H78=0)), "", IF(H54&gt;31, "Pay stubs do not appear to be consecutive based on dates entered.", IF(OR( E62 &lt; C62, E62 &lt;D62, E63 &lt; C63, E63 &lt;D63), "Pay Stubs may be out of order.  Please check dates.",IF(H55 = "", "", IF(E55 = H55, "", "If Payroll Frequency selected does not equal Recommended please provide an explanation.")))))</f>
        <v/>
      </c>
      <c r="D58" s="373"/>
      <c r="E58" s="373"/>
      <c r="F58" s="373"/>
      <c r="G58" s="373"/>
      <c r="H58" s="374"/>
      <c r="I58" s="22"/>
      <c r="J58" s="403"/>
      <c r="K58" s="403"/>
      <c r="L58" s="32"/>
      <c r="M58" s="33"/>
      <c r="P58" s="26"/>
      <c r="Q58" s="26"/>
      <c r="R58" s="28"/>
      <c r="S58" s="29"/>
      <c r="T58" s="30"/>
      <c r="U58" s="30"/>
      <c r="V58" s="26"/>
    </row>
    <row r="59" spans="1:22" ht="15.75" customHeight="1" x14ac:dyDescent="0.45">
      <c r="A59" s="17"/>
      <c r="B59" s="168"/>
      <c r="C59" s="218"/>
      <c r="D59" s="78"/>
      <c r="E59" s="78"/>
      <c r="F59" s="78"/>
      <c r="G59" s="78"/>
      <c r="H59" s="219"/>
      <c r="I59" s="22"/>
      <c r="J59" s="351"/>
      <c r="K59" s="351"/>
      <c r="L59" s="32"/>
      <c r="M59" s="33"/>
      <c r="P59" s="26"/>
      <c r="Q59" s="26"/>
      <c r="R59" s="28"/>
      <c r="S59" s="29"/>
      <c r="T59" s="30"/>
      <c r="U59" s="30"/>
      <c r="V59" s="26"/>
    </row>
    <row r="60" spans="1:22" ht="23.65" thickBot="1" x14ac:dyDescent="0.5">
      <c r="A60" s="17"/>
      <c r="B60" s="258"/>
      <c r="C60" s="221" t="s">
        <v>66</v>
      </c>
      <c r="D60" s="221" t="s">
        <v>67</v>
      </c>
      <c r="E60" s="221" t="s">
        <v>250</v>
      </c>
      <c r="F60" s="220" t="s">
        <v>53</v>
      </c>
      <c r="G60" s="221" t="s">
        <v>52</v>
      </c>
      <c r="H60" s="221" t="s">
        <v>51</v>
      </c>
      <c r="I60" s="17"/>
      <c r="J60" s="351"/>
      <c r="K60" s="351"/>
      <c r="L60" s="32"/>
      <c r="M60" s="33"/>
      <c r="P60" s="26"/>
      <c r="Q60" s="26"/>
      <c r="R60" s="28"/>
      <c r="S60" s="29"/>
      <c r="T60" s="30"/>
      <c r="U60" s="30"/>
      <c r="V60" s="26"/>
    </row>
    <row r="61" spans="1:22" ht="15.75" customHeight="1" x14ac:dyDescent="0.45">
      <c r="A61" s="17"/>
      <c r="B61" s="259" t="s">
        <v>100</v>
      </c>
      <c r="C61" s="260"/>
      <c r="D61" s="261"/>
      <c r="E61" s="262"/>
      <c r="F61" s="375" t="str">
        <f>IF(D33 = "Pay Stubs", IF(AND(H31 &lt;&gt; "", F35 &lt;&gt; ""), IF(H31 = "Annual", "1 pay period to date", IF(OR(H31="Semi-Monthly", H31 = "Monthly"), "", IF(E55 = "", "",CONCATENATE(G33," pay periods to date")))), ""), "")</f>
        <v/>
      </c>
      <c r="G61" s="378" t="str">
        <f>IF(D33 = "Pay Stubs", IF(G65 = "Hourly Pay Rate", IF((C64+D64+E64)/3&gt;VLOOKUP(H31,PayPeriods,6,FALSE),CONCATENATE("Average hours &gt; ", ROUND(VLOOKUP(H31, PayPeriods, 6, FALSE),2), " (Standard Work Hours in Year / Pay Periods in Year); ", ROUND(VLOOKUP(H31, PayPeriods, 6, FALSE),2), " hours used to calculate base pay."), ""), ""), "")</f>
        <v/>
      </c>
      <c r="H61" s="379"/>
      <c r="I61" s="17"/>
      <c r="J61" s="403" t="s">
        <v>322</v>
      </c>
      <c r="K61" s="403"/>
      <c r="L61" s="32"/>
    </row>
    <row r="62" spans="1:22" ht="15.75" customHeight="1" x14ac:dyDescent="0.45">
      <c r="A62" s="17"/>
      <c r="B62" s="259" t="s">
        <v>101</v>
      </c>
      <c r="C62" s="263"/>
      <c r="D62" s="264"/>
      <c r="E62" s="265"/>
      <c r="F62" s="376"/>
      <c r="G62" s="380"/>
      <c r="H62" s="381"/>
      <c r="I62" s="34"/>
      <c r="J62" s="403"/>
      <c r="K62" s="403"/>
      <c r="L62" s="32"/>
    </row>
    <row r="63" spans="1:22" ht="15.75" customHeight="1" x14ac:dyDescent="0.45">
      <c r="A63" s="17"/>
      <c r="B63" s="259" t="s">
        <v>102</v>
      </c>
      <c r="C63" s="263"/>
      <c r="D63" s="264"/>
      <c r="E63" s="266"/>
      <c r="F63" s="376"/>
      <c r="G63" s="380"/>
      <c r="H63" s="381"/>
      <c r="I63" s="17"/>
      <c r="J63" s="403" t="s">
        <v>341</v>
      </c>
      <c r="K63" s="403"/>
      <c r="L63" s="32"/>
    </row>
    <row r="64" spans="1:22" ht="15.75" thickBot="1" x14ac:dyDescent="0.5">
      <c r="A64" s="17"/>
      <c r="B64" s="267" t="s">
        <v>339</v>
      </c>
      <c r="C64" s="268"/>
      <c r="D64" s="269"/>
      <c r="E64" s="270"/>
      <c r="F64" s="377"/>
      <c r="G64" s="380"/>
      <c r="H64" s="381"/>
      <c r="I64" s="17"/>
      <c r="J64" s="403"/>
      <c r="K64" s="403"/>
      <c r="L64" s="32"/>
    </row>
    <row r="65" spans="1:12" ht="15.75" thickBot="1" x14ac:dyDescent="0.5">
      <c r="A65" s="17"/>
      <c r="B65" s="271" t="s">
        <v>27</v>
      </c>
      <c r="C65" s="272"/>
      <c r="D65" s="273"/>
      <c r="E65" s="274"/>
      <c r="F65" s="275" t="s">
        <v>90</v>
      </c>
      <c r="G65" s="382"/>
      <c r="H65" s="383"/>
      <c r="I65" s="17"/>
      <c r="J65" s="403"/>
      <c r="K65" s="403"/>
      <c r="L65" s="32"/>
    </row>
    <row r="66" spans="1:12" ht="15.4" x14ac:dyDescent="0.45">
      <c r="A66" s="17"/>
      <c r="B66" s="276" t="s">
        <v>242</v>
      </c>
      <c r="C66" s="277">
        <f>SUM(C67:C75)</f>
        <v>0</v>
      </c>
      <c r="D66" s="277">
        <f t="shared" ref="D66:E66" si="1">SUM(D67:D75)</f>
        <v>0</v>
      </c>
      <c r="E66" s="277">
        <f t="shared" si="1"/>
        <v>0</v>
      </c>
      <c r="F66" s="277">
        <f>SUM(F67:F75)</f>
        <v>0</v>
      </c>
      <c r="G66" s="242" t="str">
        <f>IF(OR(E55 = "", G65 = ""), "", IF(AND(E62="", E63 = ""), "", IF(D33 = "Pay Stubs", IF(G65 = "Hourly Pay Rate", H36*E65*(VLOOKUP(H31,PayPeriods,3,FALSE)),E65*VLOOKUP(G65, PayRates, 2, FALSE)), "")))</f>
        <v/>
      </c>
      <c r="H66" s="231"/>
      <c r="I66" s="17"/>
      <c r="J66" s="351" t="s">
        <v>315</v>
      </c>
      <c r="K66" s="351"/>
      <c r="L66" s="32"/>
    </row>
    <row r="67" spans="1:12" ht="15.75" customHeight="1" x14ac:dyDescent="0.45">
      <c r="A67" s="17"/>
      <c r="B67" s="278" t="s">
        <v>8</v>
      </c>
      <c r="C67" s="279"/>
      <c r="D67" s="273"/>
      <c r="E67" s="274"/>
      <c r="F67" s="241"/>
      <c r="G67" s="242"/>
      <c r="H67" s="231"/>
      <c r="I67" s="17"/>
      <c r="J67" s="351" t="s">
        <v>323</v>
      </c>
      <c r="K67" s="351"/>
      <c r="L67" s="25"/>
    </row>
    <row r="68" spans="1:12" ht="15.75" customHeight="1" x14ac:dyDescent="0.45">
      <c r="A68" s="17"/>
      <c r="B68" s="278" t="s">
        <v>243</v>
      </c>
      <c r="C68" s="279"/>
      <c r="D68" s="273"/>
      <c r="E68" s="274"/>
      <c r="F68" s="241"/>
      <c r="G68" s="242"/>
      <c r="H68" s="231"/>
      <c r="I68" s="17"/>
      <c r="J68" s="351" t="s">
        <v>344</v>
      </c>
      <c r="K68" s="351"/>
      <c r="L68" s="16"/>
    </row>
    <row r="69" spans="1:12" ht="15.75" customHeight="1" x14ac:dyDescent="0.45">
      <c r="A69" s="17"/>
      <c r="B69" s="278" t="s">
        <v>244</v>
      </c>
      <c r="C69" s="279"/>
      <c r="D69" s="273"/>
      <c r="E69" s="274"/>
      <c r="F69" s="241"/>
      <c r="G69" s="242"/>
      <c r="H69" s="231"/>
      <c r="I69" s="17"/>
      <c r="J69" s="351"/>
      <c r="K69" s="351"/>
      <c r="L69" s="16"/>
    </row>
    <row r="70" spans="1:12" ht="32.25" customHeight="1" x14ac:dyDescent="0.45">
      <c r="A70" s="17"/>
      <c r="B70" s="278" t="s">
        <v>245</v>
      </c>
      <c r="C70" s="279"/>
      <c r="D70" s="273"/>
      <c r="E70" s="274"/>
      <c r="F70" s="241"/>
      <c r="G70" s="242"/>
      <c r="H70" s="231"/>
      <c r="I70" s="17"/>
      <c r="J70" s="351" t="s">
        <v>345</v>
      </c>
      <c r="K70" s="351"/>
      <c r="L70" s="16"/>
    </row>
    <row r="71" spans="1:12" ht="15.75" customHeight="1" x14ac:dyDescent="0.45">
      <c r="A71" s="17"/>
      <c r="B71" s="278" t="s">
        <v>246</v>
      </c>
      <c r="C71" s="279"/>
      <c r="D71" s="273"/>
      <c r="E71" s="274"/>
      <c r="F71" s="241"/>
      <c r="G71" s="242"/>
      <c r="H71" s="231"/>
      <c r="I71" s="17"/>
      <c r="J71" s="127"/>
      <c r="K71" s="132"/>
      <c r="L71" s="16"/>
    </row>
    <row r="72" spans="1:12" ht="15.75" customHeight="1" x14ac:dyDescent="0.45">
      <c r="A72" s="17"/>
      <c r="B72" s="329" t="s">
        <v>342</v>
      </c>
      <c r="C72" s="279"/>
      <c r="D72" s="273"/>
      <c r="E72" s="274"/>
      <c r="F72" s="241"/>
      <c r="G72" s="242"/>
      <c r="H72" s="231"/>
      <c r="I72" s="17"/>
      <c r="J72" s="127"/>
      <c r="K72" s="132"/>
      <c r="L72" s="16"/>
    </row>
    <row r="73" spans="1:12" ht="15.75" customHeight="1" x14ac:dyDescent="0.45">
      <c r="A73" s="17"/>
      <c r="B73" s="278" t="s">
        <v>247</v>
      </c>
      <c r="C73" s="279"/>
      <c r="D73" s="273"/>
      <c r="E73" s="274"/>
      <c r="F73" s="241"/>
      <c r="G73" s="242"/>
      <c r="H73" s="231"/>
      <c r="I73" s="17"/>
      <c r="J73" s="403"/>
      <c r="K73" s="403"/>
      <c r="L73" s="16"/>
    </row>
    <row r="74" spans="1:12" ht="15.75" customHeight="1" x14ac:dyDescent="0.45">
      <c r="A74" s="17"/>
      <c r="B74" s="278" t="s">
        <v>248</v>
      </c>
      <c r="C74" s="279"/>
      <c r="D74" s="273"/>
      <c r="E74" s="274"/>
      <c r="F74" s="241"/>
      <c r="G74" s="242"/>
      <c r="H74" s="231"/>
      <c r="I74" s="17"/>
      <c r="J74" s="403"/>
      <c r="K74" s="403"/>
      <c r="L74" s="16"/>
    </row>
    <row r="75" spans="1:12" ht="15.75" customHeight="1" x14ac:dyDescent="0.45">
      <c r="A75" s="17"/>
      <c r="B75" s="278" t="s">
        <v>249</v>
      </c>
      <c r="C75" s="279"/>
      <c r="D75" s="273"/>
      <c r="E75" s="274"/>
      <c r="F75" s="241"/>
      <c r="G75" s="242"/>
      <c r="H75" s="231"/>
      <c r="I75" s="17"/>
      <c r="J75" s="127"/>
      <c r="K75" s="132"/>
      <c r="L75" s="16"/>
    </row>
    <row r="76" spans="1:12" ht="15.75" customHeight="1" x14ac:dyDescent="0.45">
      <c r="A76" s="17"/>
      <c r="B76" s="271" t="s">
        <v>16</v>
      </c>
      <c r="C76" s="272"/>
      <c r="D76" s="273"/>
      <c r="E76" s="274"/>
      <c r="F76" s="243"/>
      <c r="G76" s="280" t="str">
        <f>IF(E55="","",IF(AND(E62="",E63=""),"",IF(D33&lt;&gt;"Pay Stubs","", IF(YEAR(D35)=YEAR(E35), IF(OR(F76="", F76 = 0), (SUM(C76:E76)/3)*VLOOKUP(H31, PayPeriods, 3, FALSE), (F76/H35)*260), IF(G33=0,0,IF(OR(F76="", F76 = 0), SUM(C76:E76)/3*VLOOKUP(H31, PayPeriods, 3, FALSE), (F76/G33)*VLOOKUP(H31,PayPeriods,3,FALSE)))))))</f>
        <v/>
      </c>
      <c r="H76" s="235"/>
      <c r="I76" s="17"/>
      <c r="J76" s="403" t="s">
        <v>324</v>
      </c>
      <c r="K76" s="403"/>
      <c r="L76" s="16"/>
    </row>
    <row r="77" spans="1:12" ht="29.25" customHeight="1" x14ac:dyDescent="0.45">
      <c r="A77" s="17"/>
      <c r="B77" s="271" t="s">
        <v>33</v>
      </c>
      <c r="C77" s="272"/>
      <c r="D77" s="273"/>
      <c r="E77" s="274"/>
      <c r="F77" s="243"/>
      <c r="G77" s="281" t="str">
        <f>IF(E55="","",IF(AND(E62="",E63=""),"",IF(D33&lt;&gt;"Pay Stubs","", IF(YEAR(D35)=YEAR(E35), IF(OR(F77="", F77 = 0), (SUM(C77:E77)/3)*VLOOKUP(H31, PayPeriods, 3, FALSE), (F77/H35)*260), IF(G33=0,0,IF(OR(F77="", F77 = 0), SUM(C77:E77)/3*VLOOKUP(H31, PayPeriods, 3, FALSE), (F77/G33)*VLOOKUP(H31,PayPeriods,3,FALSE)))))))</f>
        <v/>
      </c>
      <c r="H77" s="235"/>
      <c r="I77" s="17"/>
      <c r="J77" s="403" t="s">
        <v>325</v>
      </c>
      <c r="K77" s="403"/>
      <c r="L77" s="16"/>
    </row>
    <row r="78" spans="1:12" ht="15.75" customHeight="1" x14ac:dyDescent="0.45">
      <c r="A78" s="17"/>
      <c r="B78" s="259" t="s">
        <v>103</v>
      </c>
      <c r="C78" s="272"/>
      <c r="D78" s="273"/>
      <c r="E78" s="274"/>
      <c r="F78" s="243"/>
      <c r="G78" s="280" t="str">
        <f>IF(E55 = "", "", IF(AND(E62 = "", E63=""), "", IF(D33 = "Pay Stubs", (G66+G76+G77), "")))</f>
        <v/>
      </c>
      <c r="H78" s="157" t="str">
        <f>IF(E55= "", "", IF(AND(E62="", E63 = ""), "", IF(D33 = "Pay Stubs", IF(YEAR(D35) = YEAR(F35), (F78/H35) *260, IF(G33 = 0, 0, (F78/G33)*VLOOKUP(H31,PayPeriods,3,FALSE))), "")))</f>
        <v/>
      </c>
      <c r="I78" s="17"/>
      <c r="J78" s="403" t="s">
        <v>326</v>
      </c>
      <c r="K78" s="403"/>
      <c r="L78" s="16"/>
    </row>
    <row r="79" spans="1:12" ht="15.75" customHeight="1" x14ac:dyDescent="0.45">
      <c r="A79" s="17"/>
      <c r="B79" s="114"/>
      <c r="C79" s="183"/>
      <c r="D79" s="183"/>
      <c r="E79" s="183"/>
      <c r="F79" s="183"/>
      <c r="G79" s="183"/>
      <c r="H79" s="183"/>
      <c r="I79" s="17"/>
      <c r="J79" s="351"/>
      <c r="K79" s="351"/>
      <c r="L79" s="16"/>
    </row>
    <row r="80" spans="1:12" ht="15.75" customHeight="1" x14ac:dyDescent="0.45">
      <c r="A80" s="17"/>
      <c r="B80" s="282" t="str">
        <f>IF(D33 = "VOE", "", IF((F66+F76+F77) = 0, "",IF((F66+F76+F77 = F78), "", "Year to Date Base pay, Overtime and Other income do not add to the Gross Wages, please correct or explain.")))</f>
        <v/>
      </c>
      <c r="C80" s="73"/>
      <c r="D80" s="73"/>
      <c r="E80" s="183"/>
      <c r="F80" s="78"/>
      <c r="G80" s="78"/>
      <c r="H80" s="78"/>
      <c r="I80" s="22"/>
      <c r="J80" s="351"/>
      <c r="K80" s="351"/>
      <c r="L80" s="16"/>
    </row>
    <row r="81" spans="1:13" ht="15.75" customHeight="1" x14ac:dyDescent="0.45">
      <c r="A81" s="17"/>
      <c r="B81" s="282" t="str">
        <f>IF(D33 = "VOE", "", IF(F78 &lt; E78, "Year to Date Gross Wages must be greater than or equal to the last pay stub", ""))</f>
        <v/>
      </c>
      <c r="C81" s="73"/>
      <c r="D81" s="73"/>
      <c r="E81" s="78"/>
      <c r="F81" s="78"/>
      <c r="G81" s="78"/>
      <c r="H81" s="78"/>
      <c r="I81" s="22"/>
      <c r="J81" s="351"/>
      <c r="K81" s="351"/>
      <c r="L81" s="16"/>
    </row>
    <row r="82" spans="1:13" ht="15.75" customHeight="1" x14ac:dyDescent="0.45">
      <c r="A82" s="17"/>
      <c r="B82" s="73"/>
      <c r="C82" s="282"/>
      <c r="D82" s="73"/>
      <c r="E82" s="78"/>
      <c r="F82" s="78"/>
      <c r="G82" s="78"/>
      <c r="H82" s="78"/>
      <c r="I82" s="22"/>
      <c r="J82" s="351"/>
      <c r="K82" s="351"/>
      <c r="L82" s="16"/>
    </row>
    <row r="83" spans="1:13" ht="15.75" customHeight="1" x14ac:dyDescent="0.45">
      <c r="A83" s="17"/>
      <c r="B83" s="283" t="str">
        <f xml:space="preserve"> IF(AND(B84 = "", B85 = ""), "", "If Regular Base Hours and/or Base Pay Rate are not provided on the check stubs, enter the numbers calculated below.")</f>
        <v/>
      </c>
      <c r="C83" s="282"/>
      <c r="D83" s="73"/>
      <c r="E83" s="78"/>
      <c r="F83" s="78"/>
      <c r="G83" s="78"/>
      <c r="H83" s="78"/>
      <c r="I83" s="22"/>
      <c r="J83" s="351"/>
      <c r="K83" s="351"/>
      <c r="L83" s="16"/>
    </row>
    <row r="84" spans="1:13" ht="15.4" x14ac:dyDescent="0.45">
      <c r="A84" s="17"/>
      <c r="B84" s="284" t="str">
        <f>IF(D33 = "Pay Stubs", IF(G65 = "Hourly Pay Rate", IF(AND(C84="", D84 = "", E84 = ""), "","Hours Calculator"), ""), "")</f>
        <v/>
      </c>
      <c r="C84" s="285" t="str">
        <f>IF(D33 = "Pay Stubs", IF(G65 = "Hourly Pay Rate", IF(C65 = "", "",C66/C65), ""), "")</f>
        <v/>
      </c>
      <c r="D84" s="285" t="str">
        <f>IF(D33 = "Pay Stubs", IF(G65 = "Hourly Pay Rate", IF(D65 = "", "", D66/D65), ""), "")</f>
        <v/>
      </c>
      <c r="E84" s="285" t="str">
        <f>IF(D33 = "Pay Stubs", IF(G65 = "Hourly Pay Rate", IF(E65 = "", "", E66/E65), ""), "")</f>
        <v/>
      </c>
      <c r="F84" s="78"/>
      <c r="G84" s="75"/>
      <c r="H84" s="73"/>
      <c r="I84" s="22"/>
      <c r="J84" s="351"/>
      <c r="K84" s="351"/>
      <c r="L84" s="16"/>
    </row>
    <row r="85" spans="1:13" ht="15.4" x14ac:dyDescent="0.45">
      <c r="A85" s="17"/>
      <c r="B85" s="284" t="str">
        <f>IF(D33 = "Pay Stubs", IF(G65 = "Hourly Pay Rate", IF(AND(C85="", D85 = "", E85 = ""), "","Rate Calculator"), ""), "")</f>
        <v/>
      </c>
      <c r="C85" s="286" t="str">
        <f>IF(D33 = "Pay Stubs", IF(G65="Hourly Pay Rate", IF(OR(C64 = "",C64 = 0), "", C66/C64),""), "")</f>
        <v/>
      </c>
      <c r="D85" s="286" t="str">
        <f>IF(D33="Pay Stubs",IF(G65="Hourly Pay Rate",IF(OR(D64="", D64 = 0),"",D66/D64), ""),"")</f>
        <v/>
      </c>
      <c r="E85" s="286" t="str">
        <f>IF(D33 = "Pay Stubs", IF(G65="Hourly Pay Rate", IF(OR(E64 = "",E64 = 0), "", E66/E64), ""), "")</f>
        <v/>
      </c>
      <c r="F85" s="73"/>
      <c r="G85" s="75"/>
      <c r="H85" s="73"/>
      <c r="I85" s="22"/>
      <c r="J85" s="351"/>
      <c r="K85" s="351"/>
      <c r="L85" s="16"/>
    </row>
    <row r="86" spans="1:13" ht="15.4" x14ac:dyDescent="0.45">
      <c r="A86" s="17"/>
      <c r="B86" s="78"/>
      <c r="C86" s="78"/>
      <c r="D86" s="78"/>
      <c r="E86" s="78"/>
      <c r="F86" s="78"/>
      <c r="G86" s="73"/>
      <c r="H86" s="287"/>
      <c r="I86" s="22"/>
      <c r="J86" s="351"/>
      <c r="K86" s="351"/>
      <c r="L86" s="16"/>
    </row>
    <row r="87" spans="1:13" ht="7.5" customHeight="1" x14ac:dyDescent="0.45">
      <c r="A87" s="17"/>
      <c r="B87" s="73"/>
      <c r="C87" s="73"/>
      <c r="D87" s="73"/>
      <c r="E87" s="73"/>
      <c r="F87" s="73"/>
      <c r="G87" s="73"/>
      <c r="H87" s="73"/>
      <c r="I87" s="17"/>
      <c r="J87" s="351"/>
      <c r="K87" s="351"/>
      <c r="L87" s="16"/>
    </row>
    <row r="88" spans="1:13" ht="14.25" customHeight="1" thickBot="1" x14ac:dyDescent="0.5">
      <c r="A88" s="17"/>
      <c r="B88" s="184" t="s">
        <v>59</v>
      </c>
      <c r="C88" s="185"/>
      <c r="D88" s="186" t="str">
        <f>E5</f>
        <v>Name not entered on Household Summary</v>
      </c>
      <c r="E88" s="185"/>
      <c r="F88" s="185"/>
      <c r="G88" s="185"/>
      <c r="H88" s="321" t="s">
        <v>234</v>
      </c>
      <c r="I88" s="22"/>
      <c r="J88" s="351"/>
      <c r="K88" s="351"/>
      <c r="L88" s="26"/>
      <c r="M88" s="26"/>
    </row>
    <row r="89" spans="1:13" ht="14.25" customHeight="1" thickTop="1" thickBot="1" x14ac:dyDescent="0.5">
      <c r="A89" s="17"/>
      <c r="B89" s="187"/>
      <c r="C89" s="188"/>
      <c r="D89" s="189"/>
      <c r="E89" s="189"/>
      <c r="F89" s="189"/>
      <c r="G89" s="189"/>
      <c r="H89" s="190"/>
      <c r="I89" s="17"/>
      <c r="J89" s="413" t="s">
        <v>330</v>
      </c>
      <c r="K89" s="413"/>
      <c r="L89" s="26"/>
      <c r="M89" s="26"/>
    </row>
    <row r="90" spans="1:13" ht="16.5" customHeight="1" thickBot="1" x14ac:dyDescent="0.5">
      <c r="A90" s="17"/>
      <c r="B90" s="191" t="s">
        <v>31</v>
      </c>
      <c r="C90" s="188" t="s">
        <v>6</v>
      </c>
      <c r="D90" s="352"/>
      <c r="E90" s="353"/>
      <c r="F90" s="353"/>
      <c r="G90" s="354"/>
      <c r="H90" s="192" t="str">
        <f>IF(D92="VOE", E102, IF(D92 = "Pay Stubs", E114, ""))</f>
        <v/>
      </c>
      <c r="I90" s="22"/>
      <c r="J90" s="351" t="s">
        <v>336</v>
      </c>
      <c r="K90" s="351"/>
      <c r="L90" s="26"/>
      <c r="M90" s="26"/>
    </row>
    <row r="91" spans="1:13" ht="15.75" customHeight="1" thickBot="1" x14ac:dyDescent="0.5">
      <c r="A91" s="17"/>
      <c r="B91" s="191"/>
      <c r="C91" s="188"/>
      <c r="D91" s="193"/>
      <c r="E91" s="194"/>
      <c r="F91" s="194"/>
      <c r="G91" s="195" t="s">
        <v>70</v>
      </c>
      <c r="H91" s="196" t="s">
        <v>61</v>
      </c>
      <c r="I91" s="22"/>
      <c r="J91" s="351" t="s">
        <v>313</v>
      </c>
      <c r="K91" s="351"/>
      <c r="L91" s="26"/>
      <c r="M91" s="26"/>
    </row>
    <row r="92" spans="1:13" ht="16.5" customHeight="1" thickBot="1" x14ac:dyDescent="0.5">
      <c r="A92" s="17"/>
      <c r="B92" s="191"/>
      <c r="C92" s="197" t="s">
        <v>36</v>
      </c>
      <c r="D92" s="198"/>
      <c r="E92" s="199" t="str">
        <f>IF(ISNUMBER(SEARCH("VOE",D92)),"Warning: Fill VOE Sec Only!!","Warning: Fill PayStubs Sec Only!!")</f>
        <v>Warning: Fill PayStubs Sec Only!!</v>
      </c>
      <c r="F92" s="200"/>
      <c r="G92" s="201" t="e">
        <f>IF(OR(H90 = "Monthly", H90="Semi-Monthly"), IF(D92="VOE", H103, IF(D92 = "Pay Stubs", F116, "")), ROUNDUP(H92,0))</f>
        <v>#VALUE!</v>
      </c>
      <c r="H92" s="288" t="e">
        <f>G94/(VLOOKUP(H90, PayPeriods, 2, FALSE))</f>
        <v>#VALUE!</v>
      </c>
      <c r="I92" s="22"/>
      <c r="J92" s="351" t="s">
        <v>337</v>
      </c>
      <c r="K92" s="351"/>
      <c r="L92" s="25"/>
    </row>
    <row r="93" spans="1:13" ht="15.75" thickBot="1" x14ac:dyDescent="0.5">
      <c r="A93" s="17"/>
      <c r="B93" s="191"/>
      <c r="C93" s="188"/>
      <c r="D93" s="203"/>
      <c r="E93" s="200"/>
      <c r="F93" s="195" t="s">
        <v>22</v>
      </c>
      <c r="G93" s="195" t="s">
        <v>72</v>
      </c>
      <c r="H93" s="196" t="s">
        <v>69</v>
      </c>
      <c r="I93" s="22"/>
      <c r="J93" s="351"/>
      <c r="K93" s="351"/>
      <c r="L93" s="25"/>
    </row>
    <row r="94" spans="1:13" ht="15.75" thickBot="1" x14ac:dyDescent="0.5">
      <c r="A94" s="17"/>
      <c r="B94" s="187"/>
      <c r="C94" s="197" t="s">
        <v>0</v>
      </c>
      <c r="D94" s="198"/>
      <c r="E94" s="204" t="e">
        <f>CONCATENATE("1/1/",YEAR(F94))</f>
        <v>#VALUE!</v>
      </c>
      <c r="F94" s="205" t="str">
        <f>IF(D92 = "VOE", E103, IF(D92 = "Pay Stubs", IF(OR(C122 = "", D122="",E122 = ""), IF(OR(C121 = "",D121="", E121=""), "", E121), E122),""))</f>
        <v/>
      </c>
      <c r="G94" s="205" t="e">
        <f>IF(YEAR(D94) = YEAR(F94), F94-D94+1,F94-E94+1)</f>
        <v>#VALUE!</v>
      </c>
      <c r="H94" s="206" t="e">
        <f>ROUNDUP(G94*(5/7), 0)</f>
        <v>#VALUE!</v>
      </c>
      <c r="I94" s="17"/>
      <c r="J94" s="351"/>
      <c r="K94" s="351"/>
      <c r="L94" s="25"/>
    </row>
    <row r="95" spans="1:13" ht="15" customHeight="1" thickBot="1" x14ac:dyDescent="0.5">
      <c r="A95" s="17"/>
      <c r="B95" s="207"/>
      <c r="C95" s="208"/>
      <c r="D95" s="209"/>
      <c r="E95" s="210"/>
      <c r="F95" s="210"/>
      <c r="G95" s="211" t="s">
        <v>71</v>
      </c>
      <c r="H95" s="212" t="str">
        <f>IF(D92 = "VOE", IF(E100&gt;VLOOKUP(H90, PayPeriods, 6, FALSE), VLOOKUP(H90, PayPeriods, 6, FALSE), E100),IF(D92="Pay Stubs", IF((C123+D123+E123)/3 &gt; VLOOKUP(H90, PayPeriods, 6, FALSE), VLOOKUP(H90, PayPeriods, 6, FALSE), (C123+D123+E123)/3), ""))</f>
        <v/>
      </c>
      <c r="I95" s="22"/>
      <c r="J95" s="351"/>
      <c r="K95" s="351"/>
      <c r="L95" s="25"/>
    </row>
    <row r="96" spans="1:13" ht="15.75" thickTop="1" x14ac:dyDescent="0.45">
      <c r="A96" s="17"/>
      <c r="B96" s="168"/>
      <c r="C96" s="78"/>
      <c r="D96" s="213"/>
      <c r="E96" s="214"/>
      <c r="F96" s="214"/>
      <c r="G96" s="78"/>
      <c r="H96" s="215"/>
      <c r="I96" s="22"/>
      <c r="J96" s="127"/>
      <c r="K96" s="128"/>
    </row>
    <row r="97" spans="1:25" ht="17.25" customHeight="1" x14ac:dyDescent="0.45">
      <c r="A97" s="17"/>
      <c r="B97" s="216" t="s">
        <v>9</v>
      </c>
      <c r="C97" s="355" t="s">
        <v>38</v>
      </c>
      <c r="D97" s="355"/>
      <c r="E97" s="355"/>
      <c r="F97" s="355"/>
      <c r="G97" s="355"/>
      <c r="H97" s="356"/>
      <c r="I97" s="22"/>
      <c r="J97" s="404" t="s">
        <v>176</v>
      </c>
      <c r="K97" s="404"/>
    </row>
    <row r="98" spans="1:25" ht="16.5" customHeight="1" x14ac:dyDescent="0.45">
      <c r="A98" s="17"/>
      <c r="B98" s="217"/>
      <c r="C98" s="78"/>
      <c r="D98" s="213"/>
      <c r="E98" s="218"/>
      <c r="F98" s="218"/>
      <c r="G98" s="78"/>
      <c r="H98" s="219"/>
      <c r="I98" s="22"/>
      <c r="J98" s="403"/>
      <c r="K98" s="403"/>
    </row>
    <row r="99" spans="1:25" ht="27.75" customHeight="1" thickBot="1" x14ac:dyDescent="0.5">
      <c r="A99" s="17"/>
      <c r="B99" s="217"/>
      <c r="C99" s="73"/>
      <c r="D99" s="73"/>
      <c r="E99" s="220" t="s">
        <v>37</v>
      </c>
      <c r="F99" s="221" t="s">
        <v>50</v>
      </c>
      <c r="G99" s="221" t="s">
        <v>49</v>
      </c>
      <c r="H99" s="221" t="s">
        <v>51</v>
      </c>
      <c r="I99" s="24"/>
      <c r="J99" s="403" t="s">
        <v>314</v>
      </c>
      <c r="K99" s="403"/>
    </row>
    <row r="100" spans="1:25" ht="15.75" thickBot="1" x14ac:dyDescent="0.5">
      <c r="A100" s="17"/>
      <c r="B100" s="168"/>
      <c r="C100" s="406" t="s">
        <v>34</v>
      </c>
      <c r="D100" s="407"/>
      <c r="E100" s="222"/>
      <c r="F100" s="223"/>
      <c r="G100" s="224"/>
      <c r="H100" s="225"/>
      <c r="I100" s="22"/>
      <c r="J100" s="403"/>
      <c r="K100" s="403"/>
    </row>
    <row r="101" spans="1:25" ht="15.75" thickBot="1" x14ac:dyDescent="0.5">
      <c r="A101" s="17"/>
      <c r="B101" s="357" t="str">
        <f>IF(D92 = "VOE", IF(G101 = "Hourly Pay Rate", IF(E100&gt;VLOOKUP(H90,PayPeriods,6,FALSE),CONCATENATE("    Average hours &gt; ", ROUND(VLOOKUP(H90, PayPeriods, 6, FALSE),2), " (Standard Work Hours in Year / Pay Periods in Year);  ", ROUND(VLOOKUP(H90, PayPeriods, 6, FALSE),2), " hours used."), ""), ""), "")</f>
        <v/>
      </c>
      <c r="C101" s="408" t="s">
        <v>27</v>
      </c>
      <c r="D101" s="409"/>
      <c r="E101" s="327"/>
      <c r="F101" s="226" t="s">
        <v>99</v>
      </c>
      <c r="G101" s="358"/>
      <c r="H101" s="359"/>
      <c r="I101" s="22"/>
      <c r="J101" s="129" t="s">
        <v>315</v>
      </c>
      <c r="K101" s="130" t="s">
        <v>316</v>
      </c>
    </row>
    <row r="102" spans="1:25" ht="15.75" customHeight="1" x14ac:dyDescent="0.45">
      <c r="A102" s="17"/>
      <c r="B102" s="357"/>
      <c r="C102" s="406" t="s">
        <v>35</v>
      </c>
      <c r="D102" s="407"/>
      <c r="E102" s="227"/>
      <c r="F102" s="360" t="str">
        <f>IF(AND(E102 &lt;&gt; "Monthly", E102 &lt;&gt; "Semi-Monthly", H103&gt;0), "Payroll Frequency changed, delete value in H66", "")</f>
        <v/>
      </c>
      <c r="G102" s="361"/>
      <c r="H102" s="362"/>
      <c r="I102" s="22"/>
      <c r="J102" s="403" t="s">
        <v>317</v>
      </c>
      <c r="K102" s="403"/>
    </row>
    <row r="103" spans="1:25" ht="13.5" customHeight="1" x14ac:dyDescent="0.45">
      <c r="A103" s="17"/>
      <c r="B103" s="357"/>
      <c r="C103" s="406" t="s">
        <v>22</v>
      </c>
      <c r="D103" s="407"/>
      <c r="E103" s="228"/>
      <c r="F103" s="363" t="str">
        <f>IF(D92 = "VOE", IF(H90 &lt;&gt; "", IF(H90 = "Annual", "1 pay period", IF(OR(E102="Semi-Monthly", E102 = "Monthly"), "Enter # of Pay Periods to Date", IF(E103 = "", "",CONCATENATE(G92," pay periods to date")))), ""), "")</f>
        <v/>
      </c>
      <c r="G103" s="363"/>
      <c r="H103" s="229"/>
      <c r="I103" s="31">
        <f>IF(F103 = "Enter # of Pay Periods to Date", 50, 0)</f>
        <v>0</v>
      </c>
      <c r="J103" s="351" t="s">
        <v>318</v>
      </c>
      <c r="K103" s="351"/>
    </row>
    <row r="104" spans="1:25" ht="13.5" customHeight="1" x14ac:dyDescent="0.45">
      <c r="A104" s="17"/>
      <c r="B104" s="357"/>
      <c r="C104" s="364" t="s">
        <v>8</v>
      </c>
      <c r="D104" s="365"/>
      <c r="E104" s="230"/>
      <c r="F104" s="171" t="str">
        <f>IF(G104 = "", "", IF(G104 = 0, 0, G104/VLOOKUP(H90, PayPeriods, 3, FALSE)))</f>
        <v/>
      </c>
      <c r="G104" s="157" t="str">
        <f>IF(OR(G101="", E102 = "", E103=""), "", IF(D92="VOE",IF(G101="Hourly Pay Rate",H95*E101*VLOOKUP(H90, PayPeriods, 4, FALSE) *(VLOOKUP(H90,PayPeriods,3,FALSE)),E101*VLOOKUP(G101,PayRates,2,FALSE)),""))</f>
        <v/>
      </c>
      <c r="H104" s="231"/>
      <c r="I104" s="23"/>
      <c r="J104" s="351"/>
      <c r="K104" s="351"/>
    </row>
    <row r="105" spans="1:25" ht="15.75" customHeight="1" x14ac:dyDescent="0.45">
      <c r="A105" s="17"/>
      <c r="B105" s="232"/>
      <c r="C105" s="364" t="s">
        <v>16</v>
      </c>
      <c r="D105" s="365"/>
      <c r="E105" s="230"/>
      <c r="F105" s="233" t="str">
        <f>IF(OR(G101="", E102 = "", E103=""), "", IF(D92="VOE",IF(YEAR(D94) = YEAR(E94), (E105/H94)*VLOOKUP(H90, PayPeriods, 5,FALSE), IF(G92 = 0, 0, E105/G92)), ""))</f>
        <v/>
      </c>
      <c r="G105" s="234" t="str">
        <f>IF(OR(G101="", E102 = "", E103=""), "", IF(D92= "VOE", IF(YEAR(D94) = YEAR(E94), (E105/H94)*VLOOKUP(H90, PayPeriods, 5, FALSE) * VLOOKUP(H90, PayPeriods, 3,FALSE), IF(G92 = 0, 0, (E105/G92)*VLOOKUP(H90, PayPeriods, 3, FALSE))), ""))</f>
        <v/>
      </c>
      <c r="H105" s="235"/>
      <c r="I105" s="23"/>
      <c r="J105" s="351"/>
      <c r="K105" s="351"/>
    </row>
    <row r="106" spans="1:25" ht="15.75" customHeight="1" x14ac:dyDescent="0.45">
      <c r="A106" s="17"/>
      <c r="B106" s="236"/>
      <c r="C106" s="366" t="s">
        <v>29</v>
      </c>
      <c r="D106" s="367"/>
      <c r="E106" s="237"/>
      <c r="F106" s="238"/>
      <c r="G106" s="239"/>
      <c r="H106" s="240"/>
      <c r="I106" s="23"/>
      <c r="J106" s="403" t="s">
        <v>319</v>
      </c>
      <c r="K106" s="403"/>
    </row>
    <row r="107" spans="1:25" ht="15.4" x14ac:dyDescent="0.45">
      <c r="A107" s="17"/>
      <c r="B107" s="236"/>
      <c r="C107" s="368"/>
      <c r="D107" s="369"/>
      <c r="E107" s="241"/>
      <c r="F107" s="242" t="str">
        <f>IF(OR(G101="", E102 = "", E103=""), "", IF(D92="VOE", IF(YEAR(D94) = YEAR(E94), (E107/H94)*VLOOKUP(H90, PayPeriods, 5,FALSE), IF(G92 = 0, 0, E107/G92)),""))</f>
        <v/>
      </c>
      <c r="G107" s="180" t="str">
        <f>IF(OR(G101="", E102 = "", E103=""), "", IF(D92 = "VOE", IF(YEAR(D94) = YEAR(E94), (E107/H94)*VLOOKUP(H90, PayPeriods, 5, FALSE) * VLOOKUP(H90, PayPeriods, 3,FALSE), IF(G92 = 0, 0, E107/G92)*VLOOKUP(H90, PayPeriods, 3, FALSE)), ""))</f>
        <v/>
      </c>
      <c r="H107" s="231"/>
      <c r="I107" s="23"/>
      <c r="J107" s="403"/>
      <c r="K107" s="403"/>
    </row>
    <row r="108" spans="1:25" ht="15.4" x14ac:dyDescent="0.45">
      <c r="A108" s="17"/>
      <c r="B108" s="236"/>
      <c r="C108" s="364" t="s">
        <v>39</v>
      </c>
      <c r="D108" s="365"/>
      <c r="E108" s="243"/>
      <c r="F108" s="244"/>
      <c r="G108" s="157" t="str">
        <f>IF(OR(G101="", E102 = "", E103=""), "", IF(D92 = "VOE", SUM(G104:G107),""))</f>
        <v/>
      </c>
      <c r="H108" s="155" t="str">
        <f>IF(OR(G101="",E102="",E103=""),"",IF(D92="VOE",IF(YEAR(D94) = YEAR(F94), (E108/H94) *260, IF(G92=0,0,(E108/G92)*VLOOKUP(H90,PayPeriods,3,FALSE))),""))</f>
        <v/>
      </c>
      <c r="I108" s="22"/>
      <c r="J108" s="403"/>
      <c r="K108" s="403"/>
      <c r="P108" s="25"/>
      <c r="Q108" s="26"/>
      <c r="R108" s="26"/>
      <c r="S108" s="26"/>
      <c r="T108" s="26"/>
      <c r="U108" s="26"/>
      <c r="V108" s="26"/>
      <c r="W108" s="26"/>
      <c r="X108" s="26"/>
      <c r="Y108" s="26"/>
    </row>
    <row r="109" spans="1:25" ht="15.75" customHeight="1" x14ac:dyDescent="0.45">
      <c r="A109" s="17"/>
      <c r="B109" s="236"/>
      <c r="C109" s="364" t="str">
        <f>IF(E103="","Gross Pay Prior Year",CONCATENATE("Gross Pay ",YEAR(E103)-1))</f>
        <v>Gross Pay Prior Year</v>
      </c>
      <c r="D109" s="365"/>
      <c r="E109" s="243"/>
      <c r="F109" s="183"/>
      <c r="G109" s="183"/>
      <c r="H109" s="245"/>
      <c r="I109" s="22"/>
      <c r="J109" s="351" t="s">
        <v>320</v>
      </c>
      <c r="K109" s="351"/>
      <c r="P109" s="27"/>
      <c r="Q109" s="26"/>
      <c r="R109" s="28"/>
      <c r="S109" s="29"/>
      <c r="T109" s="30"/>
      <c r="U109" s="30"/>
      <c r="V109" s="26"/>
    </row>
    <row r="110" spans="1:25" ht="15.75" customHeight="1" thickBot="1" x14ac:dyDescent="0.5">
      <c r="A110" s="17"/>
      <c r="B110" s="246"/>
      <c r="C110" s="364" t="str">
        <f>IF(E103="","Gross Pay Prior Year",CONCATENATE("Gross Pay ",YEAR(E103)-2))</f>
        <v>Gross Pay Prior Year</v>
      </c>
      <c r="D110" s="365"/>
      <c r="E110" s="247"/>
      <c r="F110" s="183"/>
      <c r="G110" s="183"/>
      <c r="H110" s="245"/>
      <c r="I110" s="22"/>
      <c r="J110" s="351"/>
      <c r="K110" s="351"/>
      <c r="P110" s="26"/>
      <c r="Q110" s="26"/>
      <c r="R110" s="28"/>
      <c r="S110" s="29"/>
      <c r="T110" s="30"/>
      <c r="U110" s="30"/>
      <c r="V110" s="26"/>
    </row>
    <row r="111" spans="1:25" ht="15.75" customHeight="1" x14ac:dyDescent="0.45">
      <c r="A111" s="17"/>
      <c r="B111" s="168"/>
      <c r="C111" s="78"/>
      <c r="D111" s="78"/>
      <c r="E111" s="183"/>
      <c r="F111" s="183"/>
      <c r="G111" s="183"/>
      <c r="H111" s="245"/>
      <c r="I111" s="22"/>
      <c r="J111" s="131"/>
      <c r="K111" s="129"/>
      <c r="P111" s="26"/>
      <c r="Q111" s="26"/>
      <c r="R111" s="28"/>
      <c r="S111" s="29"/>
      <c r="T111" s="30"/>
      <c r="U111" s="30"/>
      <c r="V111" s="26"/>
    </row>
    <row r="112" spans="1:25" ht="15.75" customHeight="1" x14ac:dyDescent="0.45">
      <c r="A112" s="17"/>
      <c r="B112" s="410" t="str">
        <f>IF(D92="VOE", IF(E104+E105+E107= E108, "", "Base Pay + Overtime + Commissions/Tips do not add to the Gross Pay (Current Year).  Please correct the numbers or explain the difference."), "")</f>
        <v/>
      </c>
      <c r="C112" s="411"/>
      <c r="D112" s="411"/>
      <c r="E112" s="411"/>
      <c r="F112" s="411"/>
      <c r="G112" s="411"/>
      <c r="H112" s="412"/>
      <c r="I112" s="22"/>
      <c r="J112" s="131"/>
      <c r="K112" s="129"/>
      <c r="P112" s="26"/>
      <c r="Q112" s="26"/>
      <c r="R112" s="28"/>
      <c r="S112" s="29"/>
      <c r="T112" s="30"/>
      <c r="U112" s="30"/>
      <c r="V112" s="26"/>
    </row>
    <row r="113" spans="1:22" ht="15.75" customHeight="1" thickBot="1" x14ac:dyDescent="0.5">
      <c r="A113" s="17"/>
      <c r="B113" s="236"/>
      <c r="C113" s="405"/>
      <c r="D113" s="405"/>
      <c r="E113" s="70"/>
      <c r="F113" s="70"/>
      <c r="G113" s="248" t="s">
        <v>7</v>
      </c>
      <c r="H113" s="249">
        <f>IF(OR(C122 = "", D122="", E122=""), IF(OR(C121 = "", D121 = "", E121 = ""), (E120-C120)/2, (E121-C121)/2), (E122-C122)/2)</f>
        <v>0</v>
      </c>
      <c r="I113" s="22"/>
      <c r="J113" s="351"/>
      <c r="K113" s="351"/>
      <c r="P113" s="26"/>
      <c r="Q113" s="26"/>
      <c r="R113" s="28"/>
      <c r="S113" s="29"/>
      <c r="T113" s="30"/>
      <c r="U113" s="30"/>
      <c r="V113" s="26"/>
    </row>
    <row r="114" spans="1:22" ht="15.75" customHeight="1" thickBot="1" x14ac:dyDescent="0.5">
      <c r="A114" s="17"/>
      <c r="B114" s="250" t="s">
        <v>17</v>
      </c>
      <c r="C114" s="370" t="s">
        <v>115</v>
      </c>
      <c r="D114" s="370"/>
      <c r="E114" s="251"/>
      <c r="F114" s="371" t="s">
        <v>54</v>
      </c>
      <c r="G114" s="371"/>
      <c r="H114" s="252" t="str">
        <f>IF(OR(H113="", H113 = 0, H113&gt;31), "", IF(H113 &gt;20, "Monthly", IF(H113&gt;14, "Semi-Monthly", IF(H113&gt;9, "Bi-Weekly", "Weekly"))))</f>
        <v/>
      </c>
      <c r="I114" s="22"/>
      <c r="J114" s="404" t="s">
        <v>229</v>
      </c>
      <c r="K114" s="404"/>
      <c r="P114" s="26"/>
      <c r="Q114" s="26"/>
      <c r="R114" s="28"/>
      <c r="S114" s="29"/>
      <c r="T114" s="30"/>
      <c r="U114" s="30"/>
      <c r="V114" s="26"/>
    </row>
    <row r="115" spans="1:22" ht="15.75" customHeight="1" x14ac:dyDescent="0.45">
      <c r="A115" s="17"/>
      <c r="B115" s="253"/>
      <c r="C115" s="254"/>
      <c r="D115" s="254"/>
      <c r="E115" s="254"/>
      <c r="F115" s="255"/>
      <c r="G115" s="255"/>
      <c r="H115" s="252"/>
      <c r="I115" s="22"/>
      <c r="J115" s="351"/>
      <c r="K115" s="351"/>
      <c r="P115" s="26"/>
      <c r="Q115" s="26"/>
      <c r="R115" s="28"/>
      <c r="S115" s="29"/>
      <c r="T115" s="30"/>
      <c r="U115" s="30"/>
      <c r="V115" s="26"/>
    </row>
    <row r="116" spans="1:22" ht="15.75" customHeight="1" x14ac:dyDescent="0.45">
      <c r="A116" s="17"/>
      <c r="B116" s="168"/>
      <c r="C116" s="372" t="str">
        <f>IF(D92="Pay Stubs",IF(H90&lt;&gt;"",IF(OR(H90="Semi-Monthly",H90="Monthly"),"Enter number of Pay Periods to Date", IF(F116&gt;0,"Payroll Frequency changed, delete value in F115", "")),""), "")</f>
        <v/>
      </c>
      <c r="D116" s="372"/>
      <c r="E116" s="372"/>
      <c r="F116" s="256"/>
      <c r="G116" s="257">
        <f>IF(C116 = "Enter number of Pay Periods to Date", 50, 0)</f>
        <v>0</v>
      </c>
      <c r="H116" s="252"/>
      <c r="I116" s="22"/>
      <c r="J116" s="403" t="s">
        <v>321</v>
      </c>
      <c r="K116" s="403"/>
      <c r="P116" s="26"/>
      <c r="Q116" s="26"/>
      <c r="R116" s="28"/>
      <c r="S116" s="29"/>
      <c r="T116" s="30"/>
      <c r="U116" s="30"/>
      <c r="V116" s="26"/>
    </row>
    <row r="117" spans="1:22" ht="36" customHeight="1" x14ac:dyDescent="0.45">
      <c r="A117" s="17"/>
      <c r="B117" s="289"/>
      <c r="C117" s="373" t="str">
        <f xml:space="preserve"> IF(AND(OR(G137="", G137 = 0), OR(H137="", H137=0)), "", IF(H113&gt;31, "Pay stubs do not appear to be consecutive based on dates entered.", IF(OR( E121 &lt; C121, E121 &lt;D121, E122 &lt; C122, E122 &lt;D122), "Pay Stubs may be out of order.  Please check dates.",IF(H114 = "", "", IF(E114 = H114, "", "If Payroll Frequency selected does not equal Recommended please provide an explanation.")))))</f>
        <v/>
      </c>
      <c r="D117" s="373"/>
      <c r="E117" s="373"/>
      <c r="F117" s="373"/>
      <c r="G117" s="373"/>
      <c r="H117" s="374"/>
      <c r="I117" s="38"/>
      <c r="J117" s="403"/>
      <c r="K117" s="403"/>
      <c r="P117" s="26"/>
      <c r="Q117" s="26"/>
      <c r="R117" s="28"/>
      <c r="S117" s="29"/>
      <c r="T117" s="30"/>
      <c r="U117" s="30"/>
      <c r="V117" s="26"/>
    </row>
    <row r="118" spans="1:22" ht="15.75" customHeight="1" x14ac:dyDescent="0.45">
      <c r="A118" s="17"/>
      <c r="B118" s="168"/>
      <c r="C118" s="218"/>
      <c r="D118" s="78"/>
      <c r="E118" s="78"/>
      <c r="F118" s="78"/>
      <c r="G118" s="78"/>
      <c r="H118" s="219"/>
      <c r="I118" s="22"/>
      <c r="J118" s="351"/>
      <c r="K118" s="351"/>
      <c r="P118" s="26"/>
      <c r="Q118" s="26"/>
      <c r="R118" s="28"/>
      <c r="S118" s="29"/>
      <c r="T118" s="30"/>
      <c r="U118" s="30"/>
      <c r="V118" s="26"/>
    </row>
    <row r="119" spans="1:22" ht="23.65" thickBot="1" x14ac:dyDescent="0.5">
      <c r="A119" s="17"/>
      <c r="B119" s="258"/>
      <c r="C119" s="221" t="s">
        <v>66</v>
      </c>
      <c r="D119" s="221" t="s">
        <v>67</v>
      </c>
      <c r="E119" s="221" t="s">
        <v>250</v>
      </c>
      <c r="F119" s="220" t="s">
        <v>53</v>
      </c>
      <c r="G119" s="221" t="s">
        <v>52</v>
      </c>
      <c r="H119" s="221" t="s">
        <v>51</v>
      </c>
      <c r="I119" s="17"/>
      <c r="J119" s="351"/>
      <c r="K119" s="351"/>
      <c r="P119" s="26"/>
      <c r="Q119" s="26"/>
      <c r="R119" s="28"/>
      <c r="S119" s="29"/>
      <c r="T119" s="30"/>
      <c r="U119" s="30"/>
      <c r="V119" s="26"/>
    </row>
    <row r="120" spans="1:22" ht="15.75" customHeight="1" x14ac:dyDescent="0.45">
      <c r="A120" s="17"/>
      <c r="B120" s="259" t="s">
        <v>100</v>
      </c>
      <c r="C120" s="260"/>
      <c r="D120" s="261"/>
      <c r="E120" s="262"/>
      <c r="F120" s="375" t="str">
        <f>IF(D92 = "Pay Stubs", IF(AND(H90 &lt;&gt; "", F94 &lt;&gt; ""), IF(H90 = "Annual", "1 pay period to date", IF(OR(H90="Semi-Monthly", H90 = "Monthly"), "", IF(E114 = "", "",CONCATENATE(G92," pay periods to date")))), ""), "")</f>
        <v/>
      </c>
      <c r="G120" s="378" t="str">
        <f>IF(D92 = "Pay Stubs", IF(G124 = "Hourly Pay Rate", IF((C123+D123+E123)/3&gt;VLOOKUP(H90,PayPeriods,6,FALSE),CONCATENATE("Average hours &gt; ", ROUND(VLOOKUP(H90, PayPeriods, 6, FALSE),2), " (Standard Work Hours in Year / Pay Periods in Year); ", ROUND(VLOOKUP(H90, PayPeriods, 6, FALSE),2), " hours used to calculate base pay."), ""), ""), "")</f>
        <v/>
      </c>
      <c r="H120" s="379"/>
      <c r="I120" s="17"/>
      <c r="J120" s="351"/>
      <c r="K120" s="351"/>
      <c r="P120" s="26"/>
      <c r="Q120" s="26"/>
      <c r="R120" s="28"/>
      <c r="S120" s="29"/>
      <c r="T120" s="30"/>
      <c r="U120" s="30"/>
      <c r="V120" s="26"/>
    </row>
    <row r="121" spans="1:22" ht="15.75" customHeight="1" x14ac:dyDescent="0.45">
      <c r="A121" s="17"/>
      <c r="B121" s="259" t="s">
        <v>101</v>
      </c>
      <c r="C121" s="263"/>
      <c r="D121" s="264"/>
      <c r="E121" s="265"/>
      <c r="F121" s="376"/>
      <c r="G121" s="380"/>
      <c r="H121" s="381"/>
      <c r="I121" s="34"/>
      <c r="J121" s="403" t="s">
        <v>322</v>
      </c>
      <c r="K121" s="403"/>
      <c r="P121" s="26"/>
      <c r="Q121" s="26"/>
      <c r="R121" s="28"/>
      <c r="S121" s="29"/>
      <c r="T121" s="30"/>
      <c r="U121" s="30"/>
      <c r="V121" s="26"/>
    </row>
    <row r="122" spans="1:22" ht="15.75" customHeight="1" x14ac:dyDescent="0.45">
      <c r="A122" s="17"/>
      <c r="B122" s="259" t="s">
        <v>102</v>
      </c>
      <c r="C122" s="263"/>
      <c r="D122" s="264"/>
      <c r="E122" s="266"/>
      <c r="F122" s="376"/>
      <c r="G122" s="380"/>
      <c r="H122" s="381"/>
      <c r="I122" s="17"/>
      <c r="J122" s="403"/>
      <c r="K122" s="403"/>
      <c r="P122" s="26"/>
      <c r="Q122" s="26"/>
      <c r="R122" s="28"/>
      <c r="S122" s="29"/>
      <c r="T122" s="30"/>
      <c r="U122" s="30"/>
      <c r="V122" s="26"/>
    </row>
    <row r="123" spans="1:22" ht="16.5" customHeight="1" thickBot="1" x14ac:dyDescent="0.5">
      <c r="A123" s="17"/>
      <c r="B123" s="267" t="s">
        <v>339</v>
      </c>
      <c r="C123" s="268"/>
      <c r="D123" s="269"/>
      <c r="E123" s="270"/>
      <c r="F123" s="377"/>
      <c r="G123" s="380"/>
      <c r="H123" s="381"/>
      <c r="I123" s="17"/>
      <c r="J123" s="403" t="s">
        <v>340</v>
      </c>
      <c r="K123" s="403"/>
      <c r="P123" s="26"/>
      <c r="Q123" s="26"/>
      <c r="R123" s="28"/>
      <c r="S123" s="29"/>
      <c r="T123" s="30"/>
      <c r="U123" s="30"/>
      <c r="V123" s="26"/>
    </row>
    <row r="124" spans="1:22" ht="15.75" thickBot="1" x14ac:dyDescent="0.5">
      <c r="A124" s="17"/>
      <c r="B124" s="271" t="s">
        <v>27</v>
      </c>
      <c r="C124" s="272"/>
      <c r="D124" s="273"/>
      <c r="E124" s="274"/>
      <c r="F124" s="275" t="s">
        <v>90</v>
      </c>
      <c r="G124" s="382"/>
      <c r="H124" s="383"/>
      <c r="I124" s="17"/>
      <c r="J124" s="403"/>
      <c r="K124" s="403"/>
      <c r="P124" s="26"/>
      <c r="Q124" s="26"/>
      <c r="R124" s="28"/>
      <c r="S124" s="29"/>
      <c r="T124" s="30"/>
      <c r="U124" s="30"/>
      <c r="V124" s="26"/>
    </row>
    <row r="125" spans="1:22" ht="15.4" x14ac:dyDescent="0.45">
      <c r="A125" s="39"/>
      <c r="B125" s="276" t="s">
        <v>242</v>
      </c>
      <c r="C125" s="277">
        <f>SUM(C126:C134)</f>
        <v>0</v>
      </c>
      <c r="D125" s="277">
        <f t="shared" ref="D125:E125" si="2">SUM(D126:D134)</f>
        <v>0</v>
      </c>
      <c r="E125" s="277">
        <f t="shared" si="2"/>
        <v>0</v>
      </c>
      <c r="F125" s="277">
        <f>SUM(F126:F134)</f>
        <v>0</v>
      </c>
      <c r="G125" s="242" t="str">
        <f>IF(OR(E114 = "", G124 = ""), "", IF(AND(E121="", E122 = ""), "", IF(D92 = "Pay Stubs", IF(G124 = "Hourly Pay Rate", H95*E124*(VLOOKUP(H90,PayPeriods,3,FALSE)),E124*VLOOKUP(G124, PayRates, 2, FALSE)), "")))</f>
        <v/>
      </c>
      <c r="H125" s="231"/>
      <c r="I125" s="17"/>
      <c r="J125" s="403"/>
      <c r="K125" s="403"/>
      <c r="L125" s="32"/>
      <c r="M125" s="33"/>
      <c r="P125" s="26"/>
      <c r="Q125" s="26"/>
      <c r="R125" s="28"/>
      <c r="S125" s="29"/>
      <c r="T125" s="30"/>
      <c r="U125" s="30"/>
      <c r="V125" s="26"/>
    </row>
    <row r="126" spans="1:22" ht="15.75" customHeight="1" x14ac:dyDescent="0.45">
      <c r="A126" s="17"/>
      <c r="B126" s="278" t="s">
        <v>8</v>
      </c>
      <c r="C126" s="279"/>
      <c r="D126" s="273"/>
      <c r="E126" s="274"/>
      <c r="F126" s="241"/>
      <c r="G126" s="242"/>
      <c r="H126" s="231"/>
      <c r="I126" s="17"/>
      <c r="J126" s="351" t="s">
        <v>315</v>
      </c>
      <c r="K126" s="351"/>
      <c r="L126" s="32"/>
      <c r="M126" s="33"/>
      <c r="P126" s="26"/>
      <c r="Q126" s="26"/>
      <c r="R126" s="28"/>
      <c r="S126" s="29"/>
      <c r="T126" s="30"/>
      <c r="U126" s="30"/>
      <c r="V126" s="26"/>
    </row>
    <row r="127" spans="1:22" ht="15.75" customHeight="1" x14ac:dyDescent="0.45">
      <c r="A127" s="17"/>
      <c r="B127" s="278" t="s">
        <v>243</v>
      </c>
      <c r="C127" s="279"/>
      <c r="D127" s="273"/>
      <c r="E127" s="274"/>
      <c r="F127" s="241"/>
      <c r="G127" s="242"/>
      <c r="H127" s="231"/>
      <c r="I127" s="17"/>
      <c r="J127" s="351" t="s">
        <v>323</v>
      </c>
      <c r="K127" s="351"/>
      <c r="L127" s="32"/>
      <c r="M127" s="33"/>
      <c r="P127" s="26"/>
      <c r="Q127" s="26"/>
      <c r="R127" s="28"/>
      <c r="S127" s="29"/>
      <c r="T127" s="30"/>
      <c r="U127" s="30"/>
      <c r="V127" s="26"/>
    </row>
    <row r="128" spans="1:22" ht="15.75" customHeight="1" x14ac:dyDescent="0.45">
      <c r="A128" s="17"/>
      <c r="B128" s="278" t="s">
        <v>244</v>
      </c>
      <c r="C128" s="279"/>
      <c r="D128" s="273"/>
      <c r="E128" s="274"/>
      <c r="F128" s="241"/>
      <c r="G128" s="242"/>
      <c r="H128" s="231"/>
      <c r="I128" s="17"/>
      <c r="J128" s="351" t="s">
        <v>344</v>
      </c>
      <c r="K128" s="351"/>
      <c r="L128" s="32"/>
    </row>
    <row r="129" spans="1:12" ht="29.25" customHeight="1" x14ac:dyDescent="0.45">
      <c r="A129" s="17"/>
      <c r="B129" s="278" t="s">
        <v>245</v>
      </c>
      <c r="C129" s="279"/>
      <c r="D129" s="273"/>
      <c r="E129" s="274"/>
      <c r="F129" s="241"/>
      <c r="G129" s="242"/>
      <c r="H129" s="231"/>
      <c r="I129" s="17"/>
      <c r="J129" s="351" t="s">
        <v>345</v>
      </c>
      <c r="K129" s="351"/>
      <c r="L129" s="32"/>
    </row>
    <row r="130" spans="1:12" ht="15.4" x14ac:dyDescent="0.45">
      <c r="A130" s="17"/>
      <c r="B130" s="278" t="s">
        <v>246</v>
      </c>
      <c r="C130" s="279"/>
      <c r="D130" s="273"/>
      <c r="E130" s="274"/>
      <c r="F130" s="241"/>
      <c r="G130" s="242"/>
      <c r="H130" s="231"/>
      <c r="I130" s="17"/>
      <c r="J130" s="351"/>
      <c r="K130" s="351"/>
      <c r="L130" s="32"/>
    </row>
    <row r="131" spans="1:12" ht="15.4" x14ac:dyDescent="0.45">
      <c r="A131" s="17"/>
      <c r="B131" s="329" t="s">
        <v>342</v>
      </c>
      <c r="C131" s="279"/>
      <c r="D131" s="273"/>
      <c r="E131" s="274"/>
      <c r="F131" s="241"/>
      <c r="G131" s="242"/>
      <c r="H131" s="231"/>
      <c r="I131" s="17"/>
      <c r="J131" s="129"/>
      <c r="K131" s="129"/>
      <c r="L131" s="32"/>
    </row>
    <row r="132" spans="1:12" ht="15.75" customHeight="1" x14ac:dyDescent="0.45">
      <c r="A132" s="17"/>
      <c r="B132" s="278" t="s">
        <v>247</v>
      </c>
      <c r="C132" s="279"/>
      <c r="D132" s="273"/>
      <c r="E132" s="274"/>
      <c r="F132" s="241"/>
      <c r="G132" s="242"/>
      <c r="H132" s="231"/>
      <c r="I132" s="17"/>
      <c r="J132" s="133"/>
      <c r="K132" s="130"/>
      <c r="L132" s="32"/>
    </row>
    <row r="133" spans="1:12" ht="15.4" x14ac:dyDescent="0.45">
      <c r="A133" s="17"/>
      <c r="B133" s="278" t="s">
        <v>248</v>
      </c>
      <c r="C133" s="279"/>
      <c r="D133" s="273"/>
      <c r="E133" s="274"/>
      <c r="F133" s="241"/>
      <c r="G133" s="242"/>
      <c r="H133" s="231"/>
      <c r="I133" s="17"/>
      <c r="J133" s="127"/>
      <c r="K133" s="132"/>
      <c r="L133" s="32"/>
    </row>
    <row r="134" spans="1:12" s="41" customFormat="1" ht="15.4" x14ac:dyDescent="0.45">
      <c r="A134" s="17"/>
      <c r="B134" s="278" t="s">
        <v>249</v>
      </c>
      <c r="C134" s="279"/>
      <c r="D134" s="273"/>
      <c r="E134" s="274"/>
      <c r="F134" s="241"/>
      <c r="G134" s="242"/>
      <c r="H134" s="231"/>
      <c r="I134" s="17"/>
      <c r="J134" s="127"/>
      <c r="K134" s="132"/>
      <c r="L134" s="40"/>
    </row>
    <row r="135" spans="1:12" ht="15.4" x14ac:dyDescent="0.45">
      <c r="A135" s="17"/>
      <c r="B135" s="271" t="s">
        <v>16</v>
      </c>
      <c r="C135" s="272"/>
      <c r="D135" s="273"/>
      <c r="E135" s="274"/>
      <c r="F135" s="243"/>
      <c r="G135" s="280" t="str">
        <f>IF(E114="","",IF(AND(E121="",E122=""),"",IF(D92&lt;&gt;"Pay Stubs","", IF(YEAR(D94)=YEAR(E94), IF(OR(F135="", F135 = 0), (SUM(C135:E135)/3)*VLOOKUP(H90, PayPeriods, 3, FALSE), (F135/H94)*260), IF(G92=0,0,IF(OR(F135="", F135 = 0), SUM(C135:E135)/3*VLOOKUP(H90, PayPeriods, 3, FALSE), (F135/G92)*VLOOKUP(H90,PayPeriods,3,FALSE)))))))</f>
        <v/>
      </c>
      <c r="H135" s="235"/>
      <c r="I135" s="17"/>
      <c r="J135" s="403" t="s">
        <v>324</v>
      </c>
      <c r="K135" s="403"/>
      <c r="L135" s="25"/>
    </row>
    <row r="136" spans="1:12" ht="30.75" customHeight="1" x14ac:dyDescent="0.45">
      <c r="A136" s="17"/>
      <c r="B136" s="271" t="s">
        <v>33</v>
      </c>
      <c r="C136" s="272"/>
      <c r="D136" s="273"/>
      <c r="E136" s="274"/>
      <c r="F136" s="243"/>
      <c r="G136" s="281" t="str">
        <f>IF(E114="","",IF(AND(E121="",E122=""),"",IF(D92&lt;&gt;"Pay Stubs","", IF(YEAR(D94)=YEAR(E94), IF(OR(F136="", F136 = 0), (SUM(C136:E136)/3)*VLOOKUP(H90, PayPeriods, 3, FALSE), (F136/H94)*260), IF(G92=0,0,IF(OR(F136="", F136 = 0), SUM(C136:E136)/3*VLOOKUP(H90, PayPeriods, 3, FALSE), (F136/G92)*VLOOKUP(H90,PayPeriods,3,FALSE)))))))</f>
        <v/>
      </c>
      <c r="H136" s="235"/>
      <c r="I136" s="17"/>
      <c r="J136" s="403" t="s">
        <v>325</v>
      </c>
      <c r="K136" s="403"/>
      <c r="L136" s="16"/>
    </row>
    <row r="137" spans="1:12" ht="15.75" customHeight="1" x14ac:dyDescent="0.45">
      <c r="A137" s="17"/>
      <c r="B137" s="259" t="s">
        <v>103</v>
      </c>
      <c r="C137" s="272"/>
      <c r="D137" s="273"/>
      <c r="E137" s="274"/>
      <c r="F137" s="243"/>
      <c r="G137" s="280" t="str">
        <f>IF(E114 = "", "", IF(AND(E121 = "", E122=""), "", IF(D92 = "Pay Stubs", (G125+G135+G136), "")))</f>
        <v/>
      </c>
      <c r="H137" s="157" t="str">
        <f>IF(E114= "", "", IF(AND(E121="", E122 = ""), "", IF(D92 = "Pay Stubs", IF(YEAR(D94) = YEAR(F94), (F137/H94) *260, IF(G92 = 0, 0, (F137/G92)*VLOOKUP(H90,PayPeriods,3,FALSE))), "")))</f>
        <v/>
      </c>
      <c r="I137" s="17"/>
      <c r="J137" s="403" t="s">
        <v>326</v>
      </c>
      <c r="K137" s="403"/>
      <c r="L137" s="16"/>
    </row>
    <row r="138" spans="1:12" ht="15.4" x14ac:dyDescent="0.45">
      <c r="A138" s="17"/>
      <c r="B138" s="114"/>
      <c r="C138" s="183"/>
      <c r="D138" s="183"/>
      <c r="E138" s="183"/>
      <c r="F138" s="183"/>
      <c r="G138" s="183"/>
      <c r="H138" s="183"/>
      <c r="I138" s="17"/>
      <c r="J138" s="351"/>
      <c r="K138" s="351"/>
      <c r="L138" s="16"/>
    </row>
    <row r="139" spans="1:12" ht="15.75" customHeight="1" x14ac:dyDescent="0.45">
      <c r="A139" s="17"/>
      <c r="B139" s="282" t="str">
        <f>IF(D92 = "VOE", "", IF((F125+F135+F136) = 0, "",IF((F125+F135+F136) = F137, "", "Year to Date Base pay, Overtime and Other income do not add to the Gross Wages, please correct or explain.")))</f>
        <v/>
      </c>
      <c r="C139" s="73"/>
      <c r="D139" s="73"/>
      <c r="E139" s="183"/>
      <c r="F139" s="78"/>
      <c r="G139" s="78"/>
      <c r="H139" s="78"/>
      <c r="I139" s="22"/>
      <c r="J139" s="351"/>
      <c r="K139" s="351"/>
      <c r="L139" s="16"/>
    </row>
    <row r="140" spans="1:12" ht="15.75" customHeight="1" x14ac:dyDescent="0.45">
      <c r="A140" s="17"/>
      <c r="B140" s="282" t="str">
        <f>IF(D92 = "VOE", "", IF(F137 &lt; E137, "Year to Date Gross Wages must be greater than or equal to the last pay stub", ""))</f>
        <v/>
      </c>
      <c r="C140" s="73"/>
      <c r="D140" s="73"/>
      <c r="E140" s="78"/>
      <c r="F140" s="78"/>
      <c r="G140" s="78"/>
      <c r="H140" s="78"/>
      <c r="I140" s="22"/>
      <c r="J140" s="351"/>
      <c r="K140" s="351"/>
      <c r="L140" s="16"/>
    </row>
    <row r="141" spans="1:12" ht="15.75" customHeight="1" x14ac:dyDescent="0.45">
      <c r="A141" s="17"/>
      <c r="B141" s="73"/>
      <c r="C141" s="282"/>
      <c r="D141" s="73"/>
      <c r="E141" s="78"/>
      <c r="F141" s="78"/>
      <c r="G141" s="78"/>
      <c r="H141" s="78"/>
      <c r="I141" s="22"/>
      <c r="J141" s="351"/>
      <c r="K141" s="351"/>
      <c r="L141" s="16"/>
    </row>
    <row r="142" spans="1:12" ht="15.75" customHeight="1" x14ac:dyDescent="0.45">
      <c r="A142" s="17"/>
      <c r="B142" s="283" t="str">
        <f xml:space="preserve"> IF(AND(B143 = "", B144 = ""), "", "If Regular Base Hours and/or Base Pay Rate are not provided on the check stubs, enter the numbers calculated below.")</f>
        <v/>
      </c>
      <c r="C142" s="282"/>
      <c r="D142" s="73"/>
      <c r="E142" s="78"/>
      <c r="F142" s="78"/>
      <c r="G142" s="78"/>
      <c r="H142" s="78"/>
      <c r="I142" s="22"/>
      <c r="J142" s="351"/>
      <c r="K142" s="351"/>
      <c r="L142" s="16"/>
    </row>
    <row r="143" spans="1:12" ht="15.75" customHeight="1" x14ac:dyDescent="0.45">
      <c r="A143" s="17"/>
      <c r="B143" s="284" t="str">
        <f>IF(D92 = "Pay Stubs", IF(G124 = "Hourly Pay Rate", IF(AND(C143="", D143 = "", E143 = ""), "","Hours Calculator"), ""), "")</f>
        <v/>
      </c>
      <c r="C143" s="285" t="str">
        <f>IF(D92 = "Pay Stubs", IF(G124 = "Hourly Pay Rate", IF(C124 = "", "",C125/C124), ""), "")</f>
        <v/>
      </c>
      <c r="D143" s="285" t="str">
        <f>IF(D92 = "Pay Stubs", IF(G124 = "Hourly Pay Rate", IF(D124 = "", "", D125/D124), ""), "")</f>
        <v/>
      </c>
      <c r="E143" s="285" t="str">
        <f>IF(D92 = "Pay Stubs", IF(G124 = "Hourly Pay Rate", IF(E124 = "", "", E125/E124), ""), "")</f>
        <v/>
      </c>
      <c r="F143" s="78"/>
      <c r="G143" s="75"/>
      <c r="H143" s="73"/>
      <c r="I143" s="22"/>
      <c r="J143" s="351"/>
      <c r="K143" s="351"/>
      <c r="L143" s="16"/>
    </row>
    <row r="144" spans="1:12" ht="15.75" customHeight="1" x14ac:dyDescent="0.45">
      <c r="A144" s="17"/>
      <c r="B144" s="284" t="str">
        <f>IF(D92 = "Pay Stubs", IF(G124 = "Hourly Pay Rate", IF(AND(C144="", D144 = "", E144 = ""), "","Rate Calculator"), ""), "")</f>
        <v/>
      </c>
      <c r="C144" s="286" t="str">
        <f>IF(D92 = "Pay Stubs", IF(G124="Hourly Pay Rate", IF(OR(C123 = "",C123 = 0), "", C125/C123),""), "")</f>
        <v/>
      </c>
      <c r="D144" s="286" t="str">
        <f>IF(D92="Pay Stubs",IF(G124="Hourly Pay Rate",IF(OR(D123="", D123 = 0),"",D125/D123), ""),"")</f>
        <v/>
      </c>
      <c r="E144" s="286" t="str">
        <f>IF(D92 = "Pay Stubs", IF(G124="Hourly Pay Rate", IF(OR(E123 = "",E123 = 0), "", E125/E123), ""), "")</f>
        <v/>
      </c>
      <c r="F144" s="73"/>
      <c r="G144" s="75"/>
      <c r="H144" s="73"/>
      <c r="I144" s="22"/>
      <c r="J144" s="351"/>
      <c r="K144" s="351"/>
      <c r="L144" s="16"/>
    </row>
    <row r="145" spans="1:13" ht="15.75" customHeight="1" x14ac:dyDescent="0.45">
      <c r="A145" s="17"/>
      <c r="B145" s="78"/>
      <c r="C145" s="78"/>
      <c r="D145" s="78"/>
      <c r="E145" s="78"/>
      <c r="F145" s="78"/>
      <c r="G145" s="73"/>
      <c r="H145" s="287"/>
      <c r="I145" s="22"/>
      <c r="J145" s="351"/>
      <c r="K145" s="351"/>
      <c r="L145" s="16"/>
    </row>
    <row r="146" spans="1:13" ht="15.75" customHeight="1" x14ac:dyDescent="0.45">
      <c r="A146" s="17"/>
      <c r="B146" s="73"/>
      <c r="C146" s="73"/>
      <c r="D146" s="73"/>
      <c r="E146" s="73"/>
      <c r="F146" s="73"/>
      <c r="G146" s="73"/>
      <c r="H146" s="73"/>
      <c r="I146" s="17"/>
      <c r="J146" s="351"/>
      <c r="K146" s="351"/>
      <c r="L146" s="16"/>
    </row>
    <row r="147" spans="1:13" ht="15.75" customHeight="1" thickBot="1" x14ac:dyDescent="0.5">
      <c r="A147" s="17"/>
      <c r="B147" s="184" t="s">
        <v>59</v>
      </c>
      <c r="C147" s="185"/>
      <c r="D147" s="186" t="str">
        <f>E5</f>
        <v>Name not entered on Household Summary</v>
      </c>
      <c r="E147" s="185"/>
      <c r="F147" s="185"/>
      <c r="G147" s="185"/>
      <c r="H147" s="321" t="s">
        <v>234</v>
      </c>
      <c r="I147" s="22"/>
      <c r="J147" s="351"/>
      <c r="K147" s="351"/>
      <c r="L147" s="16"/>
    </row>
    <row r="148" spans="1:13" ht="15.75" customHeight="1" thickTop="1" thickBot="1" x14ac:dyDescent="0.5">
      <c r="A148" s="17"/>
      <c r="B148" s="187"/>
      <c r="C148" s="188"/>
      <c r="D148" s="189"/>
      <c r="E148" s="189"/>
      <c r="F148" s="189"/>
      <c r="G148" s="189"/>
      <c r="H148" s="190"/>
      <c r="I148" s="17"/>
      <c r="J148" s="413" t="s">
        <v>330</v>
      </c>
      <c r="K148" s="413"/>
      <c r="L148" s="16"/>
    </row>
    <row r="149" spans="1:13" ht="15.75" customHeight="1" thickBot="1" x14ac:dyDescent="0.5">
      <c r="A149" s="17"/>
      <c r="B149" s="191" t="s">
        <v>32</v>
      </c>
      <c r="C149" s="188" t="s">
        <v>6</v>
      </c>
      <c r="D149" s="352"/>
      <c r="E149" s="353"/>
      <c r="F149" s="353"/>
      <c r="G149" s="354"/>
      <c r="H149" s="192" t="str">
        <f>IF(D151="VOE", E161, IF(D151 = "Pay Stubs", E173, ""))</f>
        <v/>
      </c>
      <c r="I149" s="22"/>
      <c r="J149" s="351" t="s">
        <v>336</v>
      </c>
      <c r="K149" s="351"/>
      <c r="L149" s="16"/>
    </row>
    <row r="150" spans="1:13" ht="15.75" customHeight="1" thickBot="1" x14ac:dyDescent="0.5">
      <c r="A150" s="17"/>
      <c r="B150" s="191"/>
      <c r="C150" s="188"/>
      <c r="D150" s="193"/>
      <c r="E150" s="194"/>
      <c r="F150" s="194"/>
      <c r="G150" s="195" t="s">
        <v>70</v>
      </c>
      <c r="H150" s="196" t="s">
        <v>61</v>
      </c>
      <c r="I150" s="22"/>
      <c r="J150" s="351" t="s">
        <v>313</v>
      </c>
      <c r="K150" s="351"/>
      <c r="L150" s="16"/>
    </row>
    <row r="151" spans="1:13" ht="16.5" customHeight="1" thickBot="1" x14ac:dyDescent="0.5">
      <c r="A151" s="17"/>
      <c r="B151" s="191"/>
      <c r="C151" s="197" t="s">
        <v>36</v>
      </c>
      <c r="D151" s="198"/>
      <c r="E151" s="199" t="str">
        <f>IF(ISNUMBER(SEARCH("VOE",D151)),"Warning: Fill VOE Sec Only!!","Warning: Fill PayStubs Sec Only!!")</f>
        <v>Warning: Fill PayStubs Sec Only!!</v>
      </c>
      <c r="F151" s="200"/>
      <c r="G151" s="201" t="e">
        <f>IF(OR(H149 = "Monthly", H149="Semi-Monthly"), IF(D151="VOE", H162, IF(D151 = "Pay Stubs", F175, "")), ROUNDUP(H151,0))</f>
        <v>#VALUE!</v>
      </c>
      <c r="H151" s="288" t="e">
        <f>G153/(VLOOKUP(H149, PayPeriods, 2, FALSE))</f>
        <v>#VALUE!</v>
      </c>
      <c r="I151" s="22"/>
      <c r="J151" s="351" t="s">
        <v>337</v>
      </c>
      <c r="K151" s="351"/>
      <c r="L151" s="16"/>
    </row>
    <row r="152" spans="1:13" ht="15.75" thickBot="1" x14ac:dyDescent="0.5">
      <c r="A152" s="17"/>
      <c r="B152" s="191"/>
      <c r="C152" s="188"/>
      <c r="D152" s="203"/>
      <c r="E152" s="200"/>
      <c r="F152" s="195" t="s">
        <v>22</v>
      </c>
      <c r="G152" s="195" t="s">
        <v>72</v>
      </c>
      <c r="H152" s="196" t="s">
        <v>69</v>
      </c>
      <c r="I152" s="22"/>
      <c r="J152" s="351"/>
      <c r="K152" s="351"/>
      <c r="L152" s="16"/>
    </row>
    <row r="153" spans="1:13" ht="15.75" thickBot="1" x14ac:dyDescent="0.5">
      <c r="A153" s="17"/>
      <c r="B153" s="187"/>
      <c r="C153" s="197" t="s">
        <v>0</v>
      </c>
      <c r="D153" s="198"/>
      <c r="E153" s="204" t="e">
        <f>CONCATENATE("1/1/",YEAR(F153))</f>
        <v>#VALUE!</v>
      </c>
      <c r="F153" s="205" t="str">
        <f>IF(D151 = "VOE", E162, IF(D151 = "Pay Stubs", IF(OR(C181 = "", D181="",E181 = ""), IF(OR(C180 = "",D180="", E180=""), "", E180), E181),""))</f>
        <v/>
      </c>
      <c r="G153" s="205" t="e">
        <f>IF(YEAR(D153) = YEAR(F153), F153-D153+1,F153-E153+1)</f>
        <v>#VALUE!</v>
      </c>
      <c r="H153" s="206" t="e">
        <f>ROUNDUP(G153*(5/7), 0)</f>
        <v>#VALUE!</v>
      </c>
      <c r="I153" s="17"/>
      <c r="J153" s="351"/>
      <c r="K153" s="351"/>
      <c r="L153" s="16"/>
    </row>
    <row r="154" spans="1:13" ht="7.5" customHeight="1" thickBot="1" x14ac:dyDescent="0.5">
      <c r="A154" s="17"/>
      <c r="B154" s="207"/>
      <c r="C154" s="208"/>
      <c r="D154" s="209"/>
      <c r="E154" s="210"/>
      <c r="F154" s="210"/>
      <c r="G154" s="211" t="s">
        <v>71</v>
      </c>
      <c r="H154" s="212" t="str">
        <f>IF(D151 = "VOE", IF(E159&gt;VLOOKUP(H149, PayPeriods, 6, FALSE), VLOOKUP(H149, PayPeriods, 6, FALSE), E159),IF(D151="Pay Stubs", IF((C182+D182+E182)/3 &gt; VLOOKUP(H149, PayPeriods, 6, FALSE), VLOOKUP(H149, PayPeriods, 6, FALSE), (C182+D182+E182)/3), ""))</f>
        <v/>
      </c>
      <c r="I154" s="22"/>
      <c r="J154" s="351"/>
      <c r="K154" s="351"/>
      <c r="L154" s="16"/>
    </row>
    <row r="155" spans="1:13" ht="14.25" customHeight="1" thickTop="1" x14ac:dyDescent="0.45">
      <c r="A155" s="17"/>
      <c r="B155" s="168"/>
      <c r="C155" s="78"/>
      <c r="D155" s="213"/>
      <c r="E155" s="214"/>
      <c r="F155" s="214"/>
      <c r="G155" s="78"/>
      <c r="H155" s="215"/>
      <c r="I155" s="22"/>
      <c r="J155" s="127"/>
      <c r="K155" s="128"/>
      <c r="L155" s="26"/>
      <c r="M155" s="26"/>
    </row>
    <row r="156" spans="1:13" ht="14.25" customHeight="1" x14ac:dyDescent="0.45">
      <c r="A156" s="17"/>
      <c r="B156" s="216" t="s">
        <v>9</v>
      </c>
      <c r="C156" s="355" t="s">
        <v>38</v>
      </c>
      <c r="D156" s="355"/>
      <c r="E156" s="355"/>
      <c r="F156" s="355"/>
      <c r="G156" s="355"/>
      <c r="H156" s="356"/>
      <c r="I156" s="22"/>
      <c r="J156" s="404" t="s">
        <v>176</v>
      </c>
      <c r="K156" s="404"/>
      <c r="L156" s="26"/>
      <c r="M156" s="26"/>
    </row>
    <row r="157" spans="1:13" ht="16.5" customHeight="1" x14ac:dyDescent="0.45">
      <c r="A157" s="17"/>
      <c r="B157" s="217"/>
      <c r="C157" s="78"/>
      <c r="D157" s="213"/>
      <c r="E157" s="218"/>
      <c r="F157" s="218"/>
      <c r="G157" s="78"/>
      <c r="H157" s="219"/>
      <c r="I157" s="22"/>
      <c r="J157" s="403"/>
      <c r="K157" s="403"/>
      <c r="L157" s="26"/>
      <c r="M157" s="26"/>
    </row>
    <row r="158" spans="1:13" ht="24.75" customHeight="1" thickBot="1" x14ac:dyDescent="0.5">
      <c r="A158" s="17"/>
      <c r="B158" s="217"/>
      <c r="C158" s="73"/>
      <c r="D158" s="73"/>
      <c r="E158" s="220" t="s">
        <v>37</v>
      </c>
      <c r="F158" s="221" t="s">
        <v>50</v>
      </c>
      <c r="G158" s="221" t="s">
        <v>49</v>
      </c>
      <c r="H158" s="221" t="s">
        <v>51</v>
      </c>
      <c r="I158" s="24"/>
      <c r="J158" s="403" t="s">
        <v>314</v>
      </c>
      <c r="K158" s="403"/>
      <c r="L158" s="26"/>
      <c r="M158" s="26"/>
    </row>
    <row r="159" spans="1:13" ht="15.75" thickBot="1" x14ac:dyDescent="0.5">
      <c r="A159" s="17"/>
      <c r="B159" s="168"/>
      <c r="C159" s="406" t="s">
        <v>34</v>
      </c>
      <c r="D159" s="407"/>
      <c r="E159" s="222"/>
      <c r="F159" s="223"/>
      <c r="G159" s="224"/>
      <c r="H159" s="225"/>
      <c r="I159" s="22"/>
      <c r="J159" s="403"/>
      <c r="K159" s="403"/>
      <c r="L159" s="25"/>
    </row>
    <row r="160" spans="1:13" ht="15.75" thickBot="1" x14ac:dyDescent="0.5">
      <c r="A160" s="17"/>
      <c r="B160" s="357" t="str">
        <f>IF(D151 = "VOE", IF(G160 = "Hourly Pay Rate", IF(E159&gt;VLOOKUP(H149,PayPeriods,6,FALSE),CONCATENATE("    Average hours &gt; ", ROUND(VLOOKUP(H149, PayPeriods, 6, FALSE),2), " (Standard Work Hours in Year / Pay Periods in Year);  ", ROUND(VLOOKUP(H149, PayPeriods, 6, FALSE),2), " hours used."), ""), ""), "")</f>
        <v/>
      </c>
      <c r="C160" s="408" t="s">
        <v>27</v>
      </c>
      <c r="D160" s="409"/>
      <c r="E160" s="327"/>
      <c r="F160" s="226" t="s">
        <v>99</v>
      </c>
      <c r="G160" s="358"/>
      <c r="H160" s="359"/>
      <c r="I160" s="22"/>
      <c r="J160" s="129" t="s">
        <v>315</v>
      </c>
      <c r="K160" s="130" t="s">
        <v>316</v>
      </c>
      <c r="L160" s="25"/>
    </row>
    <row r="161" spans="1:25" ht="15.75" customHeight="1" x14ac:dyDescent="0.45">
      <c r="A161" s="17"/>
      <c r="B161" s="357"/>
      <c r="C161" s="406" t="s">
        <v>35</v>
      </c>
      <c r="D161" s="407"/>
      <c r="E161" s="227"/>
      <c r="F161" s="360" t="str">
        <f>IF(AND(E161 &lt;&gt; "Monthly", E161 &lt;&gt; "Semi-Monthly", H162&gt;0), "Payroll Frequency changed, delete value in H66", "")</f>
        <v/>
      </c>
      <c r="G161" s="361"/>
      <c r="H161" s="362"/>
      <c r="I161" s="22"/>
      <c r="J161" s="403" t="s">
        <v>317</v>
      </c>
      <c r="K161" s="403"/>
      <c r="L161" s="25"/>
    </row>
    <row r="162" spans="1:25" ht="15" customHeight="1" x14ac:dyDescent="0.45">
      <c r="A162" s="17"/>
      <c r="B162" s="357"/>
      <c r="C162" s="406" t="s">
        <v>22</v>
      </c>
      <c r="D162" s="407"/>
      <c r="E162" s="228"/>
      <c r="F162" s="363" t="str">
        <f>IF(D151 = "VOE", IF(H149 &lt;&gt; "", IF(H149 = "Annual", "1 pay period", IF(OR(E161="Semi-Monthly", E161 = "Monthly"), "Enter # of Pay Periods to Date", IF(E162 = "", "",CONCATENATE(G151," pay periods to date")))), ""), "")</f>
        <v/>
      </c>
      <c r="G162" s="363"/>
      <c r="H162" s="229"/>
      <c r="I162" s="31">
        <f>IF(F162 = "Enter # of Pay Periods to Date", 50, 0)</f>
        <v>0</v>
      </c>
      <c r="J162" s="351" t="s">
        <v>318</v>
      </c>
      <c r="K162" s="351"/>
      <c r="L162" s="25"/>
    </row>
    <row r="163" spans="1:25" ht="15.4" x14ac:dyDescent="0.45">
      <c r="A163" s="17"/>
      <c r="B163" s="357"/>
      <c r="C163" s="364" t="s">
        <v>242</v>
      </c>
      <c r="D163" s="365"/>
      <c r="E163" s="230"/>
      <c r="F163" s="171" t="str">
        <f>IF(G163 = "", "", IF(G163 = 0, 0, G163/VLOOKUP(H149, PayPeriods, 3, FALSE)))</f>
        <v/>
      </c>
      <c r="G163" s="157" t="str">
        <f>IF(OR(G160="", E161 = "", E162=""), "", IF(D151="VOE",IF(G160="Hourly Pay Rate",H154*E160*VLOOKUP(H149, PayPeriods, 4, FALSE) *(VLOOKUP(H149,PayPeriods,3,FALSE)),E160*VLOOKUP(G160,PayRates,2,FALSE)),""))</f>
        <v/>
      </c>
      <c r="H163" s="231"/>
      <c r="I163" s="23"/>
      <c r="J163" s="351"/>
      <c r="K163" s="351"/>
    </row>
    <row r="164" spans="1:25" ht="17.25" customHeight="1" x14ac:dyDescent="0.45">
      <c r="A164" s="17"/>
      <c r="B164" s="232"/>
      <c r="C164" s="364" t="s">
        <v>16</v>
      </c>
      <c r="D164" s="365"/>
      <c r="E164" s="230"/>
      <c r="F164" s="233" t="str">
        <f>IF(OR(G160="", E161 = "", E162=""), "", IF(D151="VOE",IF(YEAR(D153) = YEAR(E153), (E164/H153)*VLOOKUP(H149, PayPeriods, 5,FALSE), IF(G151 = 0, 0, E164/G151)), ""))</f>
        <v/>
      </c>
      <c r="G164" s="234" t="str">
        <f>IF(OR(G160="", E161 = "", E162=""), "", IF(D151= "VOE", IF(YEAR(D153) = YEAR(E153), (E164/H153)*VLOOKUP(H149, PayPeriods, 5, FALSE) * VLOOKUP(H149, PayPeriods, 3,FALSE), IF(G151 = 0, 0, (E164/G151)*VLOOKUP(H149, PayPeriods, 3, FALSE))), ""))</f>
        <v/>
      </c>
      <c r="H164" s="235"/>
      <c r="I164" s="23"/>
      <c r="J164" s="351"/>
      <c r="K164" s="351"/>
    </row>
    <row r="165" spans="1:25" ht="16.5" customHeight="1" x14ac:dyDescent="0.45">
      <c r="A165" s="17"/>
      <c r="B165" s="236"/>
      <c r="C165" s="366" t="s">
        <v>29</v>
      </c>
      <c r="D165" s="367"/>
      <c r="E165" s="237"/>
      <c r="F165" s="238"/>
      <c r="G165" s="239"/>
      <c r="H165" s="240"/>
      <c r="I165" s="23"/>
      <c r="J165" s="403" t="s">
        <v>319</v>
      </c>
      <c r="K165" s="403"/>
    </row>
    <row r="166" spans="1:25" ht="16.5" customHeight="1" x14ac:dyDescent="0.45">
      <c r="A166" s="17"/>
      <c r="B166" s="236"/>
      <c r="C166" s="368"/>
      <c r="D166" s="369"/>
      <c r="E166" s="241"/>
      <c r="F166" s="242" t="str">
        <f>IF(OR(G160="", E161 = "", E162=""), "", IF(D151="VOE", IF(YEAR(D153) = YEAR(E153), (E166/H153)*VLOOKUP(H149, PayPeriods, 5,FALSE), IF(G151 = 0, 0, E166/G151)),""))</f>
        <v/>
      </c>
      <c r="G166" s="180" t="str">
        <f>IF(OR(G160="", E161 = "", E162=""), "", IF(D151 = "VOE", IF(YEAR(D153) = YEAR(E153), (E166/H153)*VLOOKUP(H149, PayPeriods, 5, FALSE) * VLOOKUP(H149, PayPeriods, 3,FALSE), IF(G151 = 0, 0, E166/G151)*VLOOKUP(H149, PayPeriods, 3, FALSE)), ""))</f>
        <v/>
      </c>
      <c r="H166" s="231"/>
      <c r="I166" s="23"/>
      <c r="J166" s="403"/>
      <c r="K166" s="403"/>
    </row>
    <row r="167" spans="1:25" ht="16.5" customHeight="1" x14ac:dyDescent="0.45">
      <c r="A167" s="17"/>
      <c r="B167" s="236"/>
      <c r="C167" s="364" t="s">
        <v>39</v>
      </c>
      <c r="D167" s="365"/>
      <c r="E167" s="243"/>
      <c r="F167" s="244"/>
      <c r="G167" s="157" t="str">
        <f>IF(OR(G160="", E161 = "", E162=""), "", IF(D151 = "VOE", SUM(G163:G166),""))</f>
        <v/>
      </c>
      <c r="H167" s="155" t="str">
        <f>IF(OR(G160="",E161="",E162=""),"",IF(D151="VOE",IF(YEAR(D153) = YEAR(F153), (E167/H153) *260, IF(G151=0,0,(E167/G151)*VLOOKUP(H149,PayPeriods,3,FALSE))),""))</f>
        <v/>
      </c>
      <c r="I167" s="22"/>
      <c r="J167" s="403"/>
      <c r="K167" s="403"/>
    </row>
    <row r="168" spans="1:25" ht="15.4" x14ac:dyDescent="0.45">
      <c r="A168" s="17"/>
      <c r="B168" s="236"/>
      <c r="C168" s="364" t="str">
        <f>IF(E162="","Gross Pay Prior Year",CONCATENATE("Gross Pay ",YEAR(E162)-1))</f>
        <v>Gross Pay Prior Year</v>
      </c>
      <c r="D168" s="365"/>
      <c r="E168" s="243"/>
      <c r="F168" s="183"/>
      <c r="G168" s="183"/>
      <c r="H168" s="245"/>
      <c r="I168" s="22"/>
      <c r="J168" s="351"/>
      <c r="K168" s="351"/>
    </row>
    <row r="169" spans="1:25" ht="16.5" customHeight="1" thickBot="1" x14ac:dyDescent="0.5">
      <c r="A169" s="17"/>
      <c r="B169" s="246"/>
      <c r="C169" s="364" t="str">
        <f>IF(E162="","Gross Pay Prior Year",CONCATENATE("Gross Pay ",YEAR(E162)-2))</f>
        <v>Gross Pay Prior Year</v>
      </c>
      <c r="D169" s="365"/>
      <c r="E169" s="247"/>
      <c r="F169" s="183"/>
      <c r="G169" s="183"/>
      <c r="H169" s="245"/>
      <c r="I169" s="22"/>
      <c r="J169" s="351" t="s">
        <v>320</v>
      </c>
      <c r="K169" s="351"/>
    </row>
    <row r="170" spans="1:25" ht="13.5" customHeight="1" x14ac:dyDescent="0.45">
      <c r="A170" s="17"/>
      <c r="B170" s="168"/>
      <c r="C170" s="78"/>
      <c r="D170" s="78"/>
      <c r="E170" s="183"/>
      <c r="F170" s="183"/>
      <c r="G170" s="183"/>
      <c r="H170" s="245"/>
      <c r="I170" s="22"/>
      <c r="J170" s="351"/>
      <c r="K170" s="351"/>
    </row>
    <row r="171" spans="1:25" ht="13.5" customHeight="1" x14ac:dyDescent="0.45">
      <c r="A171" s="17"/>
      <c r="B171" s="410" t="str">
        <f>IF(D151="VOE", IF(E163+E164+E166= E167, "", "Base Pay + Overtime + Commissions/Tips do not add to the Gross Pay (Current Year).  Please correct the numbers or explain the difference."), "")</f>
        <v/>
      </c>
      <c r="C171" s="411"/>
      <c r="D171" s="411"/>
      <c r="E171" s="411"/>
      <c r="F171" s="411"/>
      <c r="G171" s="411"/>
      <c r="H171" s="412"/>
      <c r="I171" s="22"/>
      <c r="J171" s="131"/>
      <c r="K171" s="129"/>
    </row>
    <row r="172" spans="1:25" ht="15.75" customHeight="1" thickBot="1" x14ac:dyDescent="0.5">
      <c r="A172" s="17"/>
      <c r="B172" s="236"/>
      <c r="C172" s="405"/>
      <c r="D172" s="405"/>
      <c r="E172" s="70"/>
      <c r="F172" s="70"/>
      <c r="G172" s="248" t="s">
        <v>7</v>
      </c>
      <c r="H172" s="249">
        <f>IF(OR(C181 = "", D181="", E181=""), IF(OR(C180 = "", D180 = "", E180 = ""), (E179-C179)/2, (E180-C180)/2), (E181-C181)/2)</f>
        <v>0</v>
      </c>
      <c r="I172" s="22"/>
      <c r="J172" s="351"/>
      <c r="K172" s="351"/>
    </row>
    <row r="173" spans="1:25" ht="16.5" customHeight="1" thickBot="1" x14ac:dyDescent="0.5">
      <c r="A173" s="17"/>
      <c r="B173" s="250" t="s">
        <v>17</v>
      </c>
      <c r="C173" s="370" t="s">
        <v>115</v>
      </c>
      <c r="D173" s="370"/>
      <c r="E173" s="251"/>
      <c r="F173" s="371" t="s">
        <v>54</v>
      </c>
      <c r="G173" s="371"/>
      <c r="H173" s="252" t="str">
        <f>IF(OR(H172="", H172 = 0, H172&gt;31), "", IF(H172 &gt;20, "Monthly", IF(H172&gt;14, "Semi-Monthly", IF(H172&gt;9, "Bi-Weekly", "Weekly"))))</f>
        <v/>
      </c>
      <c r="I173" s="22"/>
      <c r="J173" s="404" t="s">
        <v>229</v>
      </c>
      <c r="K173" s="404"/>
    </row>
    <row r="174" spans="1:25" ht="15.4" x14ac:dyDescent="0.45">
      <c r="A174" s="17"/>
      <c r="B174" s="253"/>
      <c r="C174" s="254"/>
      <c r="D174" s="254"/>
      <c r="E174" s="254"/>
      <c r="F174" s="255"/>
      <c r="G174" s="255"/>
      <c r="H174" s="252"/>
      <c r="I174" s="22"/>
      <c r="J174" s="351"/>
      <c r="K174" s="351"/>
    </row>
    <row r="175" spans="1:25" ht="15.75" customHeight="1" x14ac:dyDescent="0.45">
      <c r="A175" s="17"/>
      <c r="B175" s="168"/>
      <c r="C175" s="372" t="str">
        <f>IF(D151="Pay Stubs",IF(H149&lt;&gt;"",IF(OR(H149="Semi-Monthly",H149="Monthly"),"Enter number of Pay Periods to Date", IF(F175&gt;0,"Payroll Frequency changed, delete value in F173", "")),""), "")</f>
        <v/>
      </c>
      <c r="D175" s="372"/>
      <c r="E175" s="372"/>
      <c r="F175" s="256"/>
      <c r="G175" s="257">
        <f>IF(C175 = "Enter number of Pay Periods to Date", 50, 0)</f>
        <v>0</v>
      </c>
      <c r="H175" s="252"/>
      <c r="I175" s="22"/>
      <c r="J175" s="403" t="s">
        <v>321</v>
      </c>
      <c r="K175" s="403"/>
      <c r="P175" s="25"/>
      <c r="Q175" s="26"/>
      <c r="R175" s="26"/>
      <c r="S175" s="26"/>
      <c r="T175" s="26"/>
      <c r="U175" s="26"/>
      <c r="V175" s="26"/>
      <c r="W175" s="26"/>
      <c r="X175" s="26"/>
      <c r="Y175" s="26"/>
    </row>
    <row r="176" spans="1:25" ht="27.75" customHeight="1" x14ac:dyDescent="0.45">
      <c r="A176" s="17"/>
      <c r="B176" s="217"/>
      <c r="C176" s="373" t="str">
        <f xml:space="preserve"> IF(AND(OR(G196="", G196 = 0), OR(H196="", H196=0)), "", IF(H172&gt;31, "Pay stubs do not appear to be consecutive based on dates entered.", IF(OR( E180 &lt; C180, E180 &lt;D180, E181 &lt; C181, E181 &lt;D181), "Pay Stubs may be out of order.  Please check dates.",IF(H173 = "", "", IF(E173 = H173, "", "If Payroll Frequency selected does not equal Recommended please provide an explanation.")))))</f>
        <v/>
      </c>
      <c r="D176" s="373"/>
      <c r="E176" s="373"/>
      <c r="F176" s="373"/>
      <c r="G176" s="373"/>
      <c r="H176" s="374"/>
      <c r="I176" s="22"/>
      <c r="J176" s="403"/>
      <c r="K176" s="403"/>
      <c r="P176" s="27"/>
      <c r="Q176" s="26"/>
      <c r="R176" s="28"/>
      <c r="S176" s="29"/>
      <c r="T176" s="30"/>
      <c r="U176" s="30"/>
      <c r="V176" s="26"/>
    </row>
    <row r="177" spans="1:22" ht="15.75" customHeight="1" x14ac:dyDescent="0.45">
      <c r="A177" s="17"/>
      <c r="B177" s="168"/>
      <c r="C177" s="218"/>
      <c r="D177" s="78"/>
      <c r="E177" s="78"/>
      <c r="F177" s="78"/>
      <c r="G177" s="78"/>
      <c r="H177" s="219"/>
      <c r="I177" s="22"/>
      <c r="J177" s="351"/>
      <c r="K177" s="351"/>
      <c r="P177" s="26"/>
      <c r="Q177" s="26"/>
      <c r="R177" s="28"/>
      <c r="S177" s="29"/>
      <c r="T177" s="30"/>
      <c r="U177" s="30"/>
      <c r="V177" s="26"/>
    </row>
    <row r="178" spans="1:22" ht="23.65" thickBot="1" x14ac:dyDescent="0.5">
      <c r="A178" s="17"/>
      <c r="B178" s="258"/>
      <c r="C178" s="221" t="s">
        <v>66</v>
      </c>
      <c r="D178" s="221" t="s">
        <v>67</v>
      </c>
      <c r="E178" s="221" t="s">
        <v>250</v>
      </c>
      <c r="F178" s="220" t="s">
        <v>53</v>
      </c>
      <c r="G178" s="221" t="s">
        <v>52</v>
      </c>
      <c r="H178" s="221" t="s">
        <v>51</v>
      </c>
      <c r="I178" s="17"/>
      <c r="J178" s="351"/>
      <c r="K178" s="351"/>
      <c r="P178" s="26"/>
      <c r="Q178" s="26"/>
      <c r="R178" s="28"/>
      <c r="S178" s="29"/>
      <c r="T178" s="30"/>
      <c r="U178" s="30"/>
      <c r="V178" s="26"/>
    </row>
    <row r="179" spans="1:22" ht="15.75" customHeight="1" x14ac:dyDescent="0.45">
      <c r="A179" s="17"/>
      <c r="B179" s="259" t="s">
        <v>100</v>
      </c>
      <c r="C179" s="260"/>
      <c r="D179" s="261"/>
      <c r="E179" s="262"/>
      <c r="F179" s="375" t="str">
        <f>IF(D151 = "Pay Stubs", IF(AND(H149 &lt;&gt; "", F153 &lt;&gt; ""), IF(H149 = "Annual", "1 pay period to date", IF(OR(H149="Semi-Monthly", H149 = "Monthly"), "", IF(E173 = "", "",CONCATENATE(G151," pay periods to date")))), ""), "")</f>
        <v/>
      </c>
      <c r="G179" s="378" t="str">
        <f>IF(D151 = "Pay Stubs", IF(G183 = "Hourly Pay Rate", IF((C182+D182+E182)/3&gt;VLOOKUP(H149,PayPeriods,6,FALSE),CONCATENATE("Average hours &gt; ", ROUND(VLOOKUP(H149, PayPeriods, 6, FALSE),2), " (Standard Work Hours in Year / Pay Periods in Year); ", ROUND(VLOOKUP(H149, PayPeriods, 6, FALSE),2), " hours used to calculate base pay."), ""), ""), "")</f>
        <v/>
      </c>
      <c r="H179" s="379"/>
      <c r="I179" s="17"/>
      <c r="J179" s="403" t="s">
        <v>322</v>
      </c>
      <c r="K179" s="403"/>
      <c r="P179" s="26"/>
      <c r="Q179" s="26"/>
      <c r="R179" s="28"/>
      <c r="S179" s="29"/>
      <c r="T179" s="30"/>
      <c r="U179" s="30"/>
      <c r="V179" s="26"/>
    </row>
    <row r="180" spans="1:22" ht="15.75" customHeight="1" x14ac:dyDescent="0.45">
      <c r="A180" s="17"/>
      <c r="B180" s="259" t="s">
        <v>101</v>
      </c>
      <c r="C180" s="263"/>
      <c r="D180" s="264"/>
      <c r="E180" s="265"/>
      <c r="F180" s="376"/>
      <c r="G180" s="380"/>
      <c r="H180" s="381"/>
      <c r="I180" s="34"/>
      <c r="J180" s="403"/>
      <c r="K180" s="403"/>
      <c r="P180" s="26"/>
      <c r="Q180" s="26"/>
      <c r="R180" s="28"/>
      <c r="S180" s="29"/>
      <c r="T180" s="30"/>
      <c r="U180" s="30"/>
      <c r="V180" s="26"/>
    </row>
    <row r="181" spans="1:22" ht="20.25" customHeight="1" x14ac:dyDescent="0.45">
      <c r="A181" s="17"/>
      <c r="B181" s="259" t="s">
        <v>102</v>
      </c>
      <c r="C181" s="263"/>
      <c r="D181" s="264"/>
      <c r="E181" s="266"/>
      <c r="F181" s="376"/>
      <c r="G181" s="380"/>
      <c r="H181" s="381"/>
      <c r="I181" s="17"/>
      <c r="J181" s="403" t="s">
        <v>340</v>
      </c>
      <c r="K181" s="403"/>
      <c r="P181" s="26"/>
      <c r="Q181" s="26"/>
      <c r="R181" s="28"/>
      <c r="S181" s="29"/>
      <c r="T181" s="30"/>
      <c r="U181" s="30"/>
      <c r="V181" s="26"/>
    </row>
    <row r="182" spans="1:22" ht="15.75" thickBot="1" x14ac:dyDescent="0.5">
      <c r="A182" s="17"/>
      <c r="B182" s="267" t="s">
        <v>339</v>
      </c>
      <c r="C182" s="268"/>
      <c r="D182" s="269"/>
      <c r="E182" s="270"/>
      <c r="F182" s="377"/>
      <c r="G182" s="380"/>
      <c r="H182" s="381"/>
      <c r="I182" s="17"/>
      <c r="J182" s="403"/>
      <c r="K182" s="403"/>
      <c r="P182" s="26"/>
      <c r="Q182" s="26"/>
      <c r="R182" s="28"/>
      <c r="S182" s="29"/>
      <c r="T182" s="30"/>
      <c r="U182" s="30"/>
      <c r="V182" s="26"/>
    </row>
    <row r="183" spans="1:22" ht="15.75" thickBot="1" x14ac:dyDescent="0.5">
      <c r="A183" s="17"/>
      <c r="B183" s="271" t="s">
        <v>27</v>
      </c>
      <c r="C183" s="272"/>
      <c r="D183" s="273"/>
      <c r="E183" s="274"/>
      <c r="F183" s="275" t="s">
        <v>90</v>
      </c>
      <c r="G183" s="382"/>
      <c r="H183" s="383"/>
      <c r="I183" s="17"/>
      <c r="J183" s="403"/>
      <c r="K183" s="403"/>
      <c r="P183" s="26"/>
      <c r="Q183" s="26"/>
      <c r="R183" s="28"/>
      <c r="S183" s="29"/>
      <c r="T183" s="30"/>
      <c r="U183" s="30"/>
      <c r="V183" s="26"/>
    </row>
    <row r="184" spans="1:22" ht="15.75" customHeight="1" x14ac:dyDescent="0.45">
      <c r="A184" s="17"/>
      <c r="B184" s="276" t="s">
        <v>242</v>
      </c>
      <c r="C184" s="277">
        <f>SUM(C185:C193)</f>
        <v>0</v>
      </c>
      <c r="D184" s="277">
        <f t="shared" ref="D184:E184" si="3">SUM(D185:D193)</f>
        <v>0</v>
      </c>
      <c r="E184" s="277">
        <f t="shared" si="3"/>
        <v>0</v>
      </c>
      <c r="F184" s="277">
        <f>SUM(F185:F193)</f>
        <v>0</v>
      </c>
      <c r="G184" s="242" t="str">
        <f>IF(OR(E173 = "", G183 = ""), "", IF(AND(E180="", E181 = ""), "", IF(D151 = "Pay Stubs", IF(G183 = "Hourly Pay Rate", H154*E183*(VLOOKUP(H149,PayPeriods,3,FALSE)),E183*VLOOKUP(G183, PayRates, 2, FALSE)), "")))</f>
        <v/>
      </c>
      <c r="H184" s="231"/>
      <c r="I184" s="17"/>
      <c r="J184" s="351" t="s">
        <v>315</v>
      </c>
      <c r="K184" s="351"/>
      <c r="P184" s="26"/>
      <c r="Q184" s="26"/>
      <c r="R184" s="28"/>
      <c r="S184" s="29"/>
      <c r="T184" s="30"/>
      <c r="U184" s="30"/>
      <c r="V184" s="26"/>
    </row>
    <row r="185" spans="1:22" ht="15.75" customHeight="1" x14ac:dyDescent="0.45">
      <c r="A185" s="17"/>
      <c r="B185" s="278" t="s">
        <v>8</v>
      </c>
      <c r="C185" s="279"/>
      <c r="D185" s="273"/>
      <c r="E185" s="274"/>
      <c r="F185" s="241"/>
      <c r="G185" s="242"/>
      <c r="H185" s="231"/>
      <c r="I185" s="17"/>
      <c r="J185" s="351" t="s">
        <v>323</v>
      </c>
      <c r="K185" s="351"/>
      <c r="P185" s="26"/>
      <c r="Q185" s="26"/>
      <c r="R185" s="28"/>
      <c r="S185" s="29"/>
      <c r="T185" s="30"/>
      <c r="U185" s="30"/>
      <c r="V185" s="26"/>
    </row>
    <row r="186" spans="1:22" ht="15.75" customHeight="1" x14ac:dyDescent="0.45">
      <c r="A186" s="17"/>
      <c r="B186" s="278" t="s">
        <v>243</v>
      </c>
      <c r="C186" s="279"/>
      <c r="D186" s="273"/>
      <c r="E186" s="274"/>
      <c r="F186" s="241"/>
      <c r="G186" s="242"/>
      <c r="H186" s="231"/>
      <c r="I186" s="17"/>
      <c r="J186" s="351" t="s">
        <v>344</v>
      </c>
      <c r="K186" s="351"/>
      <c r="P186" s="26"/>
      <c r="Q186" s="26"/>
      <c r="R186" s="28"/>
      <c r="S186" s="29"/>
      <c r="T186" s="30"/>
      <c r="U186" s="30"/>
      <c r="V186" s="26"/>
    </row>
    <row r="187" spans="1:22" ht="30.75" customHeight="1" x14ac:dyDescent="0.45">
      <c r="A187" s="17"/>
      <c r="B187" s="278" t="s">
        <v>244</v>
      </c>
      <c r="C187" s="279"/>
      <c r="D187" s="273"/>
      <c r="E187" s="274"/>
      <c r="F187" s="241"/>
      <c r="G187" s="242"/>
      <c r="H187" s="231"/>
      <c r="I187" s="17"/>
      <c r="J187" s="351" t="s">
        <v>345</v>
      </c>
      <c r="K187" s="351"/>
      <c r="P187" s="26"/>
      <c r="Q187" s="26"/>
      <c r="R187" s="28"/>
      <c r="S187" s="29"/>
      <c r="T187" s="30"/>
      <c r="U187" s="30"/>
      <c r="V187" s="26"/>
    </row>
    <row r="188" spans="1:22" ht="15.75" customHeight="1" x14ac:dyDescent="0.45">
      <c r="A188" s="17"/>
      <c r="B188" s="278" t="s">
        <v>245</v>
      </c>
      <c r="C188" s="279"/>
      <c r="D188" s="273"/>
      <c r="E188" s="274"/>
      <c r="F188" s="241"/>
      <c r="G188" s="242"/>
      <c r="H188" s="231"/>
      <c r="I188" s="17"/>
      <c r="J188" s="403"/>
      <c r="K188" s="403"/>
      <c r="P188" s="26"/>
      <c r="Q188" s="26"/>
      <c r="R188" s="28"/>
      <c r="S188" s="29"/>
      <c r="T188" s="30"/>
      <c r="U188" s="30"/>
      <c r="V188" s="26"/>
    </row>
    <row r="189" spans="1:22" ht="15.75" customHeight="1" x14ac:dyDescent="0.45">
      <c r="A189" s="17"/>
      <c r="B189" s="278" t="s">
        <v>246</v>
      </c>
      <c r="C189" s="279"/>
      <c r="D189" s="273"/>
      <c r="E189" s="274"/>
      <c r="F189" s="241"/>
      <c r="G189" s="242"/>
      <c r="H189" s="231"/>
      <c r="I189" s="17"/>
      <c r="J189" s="403"/>
      <c r="K189" s="403"/>
      <c r="P189" s="26"/>
      <c r="Q189" s="26"/>
      <c r="R189" s="28"/>
      <c r="S189" s="29"/>
      <c r="T189" s="30"/>
      <c r="U189" s="30"/>
      <c r="V189" s="26"/>
    </row>
    <row r="190" spans="1:22" ht="15.75" customHeight="1" x14ac:dyDescent="0.45">
      <c r="A190" s="17"/>
      <c r="B190" s="329" t="s">
        <v>342</v>
      </c>
      <c r="C190" s="279"/>
      <c r="D190" s="273"/>
      <c r="E190" s="274"/>
      <c r="F190" s="241"/>
      <c r="G190" s="242"/>
      <c r="H190" s="231"/>
      <c r="I190" s="17"/>
      <c r="J190" s="130"/>
      <c r="K190" s="130"/>
      <c r="P190" s="26"/>
      <c r="Q190" s="26"/>
      <c r="R190" s="28"/>
      <c r="S190" s="29"/>
      <c r="T190" s="30"/>
      <c r="U190" s="30"/>
      <c r="V190" s="26"/>
    </row>
    <row r="191" spans="1:22" ht="15.75" customHeight="1" x14ac:dyDescent="0.45">
      <c r="A191" s="17"/>
      <c r="B191" s="278" t="s">
        <v>247</v>
      </c>
      <c r="C191" s="279"/>
      <c r="D191" s="273"/>
      <c r="E191" s="274"/>
      <c r="F191" s="241"/>
      <c r="G191" s="242"/>
      <c r="H191" s="231"/>
      <c r="I191" s="17"/>
      <c r="J191" s="133"/>
      <c r="K191" s="130"/>
      <c r="P191" s="26"/>
      <c r="Q191" s="26"/>
      <c r="R191" s="28"/>
      <c r="S191" s="29"/>
      <c r="T191" s="30"/>
      <c r="U191" s="30"/>
      <c r="V191" s="26"/>
    </row>
    <row r="192" spans="1:22" ht="15.75" customHeight="1" x14ac:dyDescent="0.45">
      <c r="A192" s="17"/>
      <c r="B192" s="278" t="s">
        <v>248</v>
      </c>
      <c r="C192" s="279"/>
      <c r="D192" s="273"/>
      <c r="E192" s="274"/>
      <c r="F192" s="241"/>
      <c r="G192" s="242"/>
      <c r="H192" s="231"/>
      <c r="I192" s="17"/>
      <c r="J192" s="133"/>
      <c r="K192" s="130"/>
      <c r="P192" s="26"/>
      <c r="Q192" s="26"/>
      <c r="R192" s="28"/>
      <c r="S192" s="29"/>
      <c r="T192" s="30"/>
      <c r="U192" s="30"/>
      <c r="V192" s="26"/>
    </row>
    <row r="193" spans="1:22" ht="15.75" customHeight="1" x14ac:dyDescent="0.45">
      <c r="A193" s="17"/>
      <c r="B193" s="278" t="s">
        <v>249</v>
      </c>
      <c r="C193" s="279"/>
      <c r="D193" s="273"/>
      <c r="E193" s="274"/>
      <c r="F193" s="241"/>
      <c r="G193" s="242"/>
      <c r="H193" s="231"/>
      <c r="I193" s="17"/>
      <c r="J193" s="127"/>
      <c r="K193" s="132"/>
      <c r="L193" s="32"/>
      <c r="M193" s="33"/>
      <c r="P193" s="26"/>
      <c r="Q193" s="26"/>
      <c r="R193" s="28"/>
      <c r="S193" s="29"/>
      <c r="T193" s="30"/>
      <c r="U193" s="30"/>
      <c r="V193" s="26"/>
    </row>
    <row r="194" spans="1:22" ht="21" customHeight="1" x14ac:dyDescent="0.45">
      <c r="A194" s="17"/>
      <c r="B194" s="271" t="s">
        <v>16</v>
      </c>
      <c r="C194" s="272"/>
      <c r="D194" s="273"/>
      <c r="E194" s="274"/>
      <c r="F194" s="243"/>
      <c r="G194" s="280" t="str">
        <f>IF(E173="","",IF(AND(E180="",E181=""),"",IF(D151&lt;&gt;"Pay Stubs","", IF(YEAR(D153)=YEAR(E153), IF(OR(F194="", F194 = 0), (SUM(C194:E194)/3)*VLOOKUP(H149, PayPeriods, 3, FALSE), (F194/H153)*260), IF(G151=0,0,IF(OR(F194="", F194 = 0), SUM(C194:E194)/3*VLOOKUP(H149, PayPeriods, 3, FALSE), (F194/G151)*VLOOKUP(H149,PayPeriods,3,FALSE)))))))</f>
        <v/>
      </c>
      <c r="H194" s="235"/>
      <c r="I194" s="17"/>
      <c r="J194" s="403" t="s">
        <v>324</v>
      </c>
      <c r="K194" s="403"/>
      <c r="L194" s="32"/>
      <c r="M194" s="33"/>
      <c r="P194" s="26"/>
      <c r="Q194" s="26"/>
      <c r="R194" s="28"/>
      <c r="S194" s="29"/>
      <c r="T194" s="30"/>
      <c r="U194" s="30"/>
      <c r="V194" s="26"/>
    </row>
    <row r="195" spans="1:22" ht="30" customHeight="1" x14ac:dyDescent="0.45">
      <c r="A195" s="17"/>
      <c r="B195" s="271" t="s">
        <v>33</v>
      </c>
      <c r="C195" s="272"/>
      <c r="D195" s="273"/>
      <c r="E195" s="274"/>
      <c r="F195" s="243"/>
      <c r="G195" s="281" t="str">
        <f>IF(E173="","",IF(AND(E180="",E181=""),"",IF(D151&lt;&gt;"Pay Stubs","", IF(YEAR(D153)=YEAR(E153), IF(OR(F195="", F195 = 0), (SUM(C195:E195)/3)*VLOOKUP(H149, PayPeriods, 3, FALSE), (F195/H153)*260), IF(G151=0,0,IF(OR(F195="", F195 = 0), SUM(C195:E195)/3*VLOOKUP(H149, PayPeriods, 3, FALSE), (F195/G151)*VLOOKUP(H149,PayPeriods,3,FALSE)))))))</f>
        <v/>
      </c>
      <c r="H195" s="235"/>
      <c r="I195" s="17"/>
      <c r="J195" s="403" t="s">
        <v>325</v>
      </c>
      <c r="K195" s="403"/>
      <c r="L195" s="32"/>
      <c r="M195" s="33"/>
      <c r="P195" s="26"/>
      <c r="Q195" s="26"/>
      <c r="R195" s="28"/>
      <c r="S195" s="29"/>
      <c r="T195" s="30"/>
      <c r="U195" s="30"/>
      <c r="V195" s="26"/>
    </row>
    <row r="196" spans="1:22" ht="15.75" customHeight="1" x14ac:dyDescent="0.45">
      <c r="A196" s="17"/>
      <c r="B196" s="259" t="s">
        <v>103</v>
      </c>
      <c r="C196" s="272"/>
      <c r="D196" s="273"/>
      <c r="E196" s="274"/>
      <c r="F196" s="243"/>
      <c r="G196" s="280" t="str">
        <f>IF(E173 = "", "", IF(AND(E180 = "", E181=""), "", IF(D151 = "Pay Stubs", (G184+G194+G195), "")))</f>
        <v/>
      </c>
      <c r="H196" s="157" t="str">
        <f>IF(E173= "", "", IF(AND(E180="", E181 = ""), "", IF(D151 = "Pay Stubs", IF(YEAR(D153) = YEAR(F153), (F196/H153) *260, IF(G151 = 0, 0, (F196/G151)*VLOOKUP(H149,PayPeriods,3,FALSE))), "")))</f>
        <v/>
      </c>
      <c r="I196" s="17"/>
      <c r="J196" s="403" t="s">
        <v>326</v>
      </c>
      <c r="K196" s="403"/>
      <c r="L196" s="32"/>
    </row>
    <row r="197" spans="1:22" ht="15.4" x14ac:dyDescent="0.45">
      <c r="A197" s="17"/>
      <c r="B197" s="114"/>
      <c r="C197" s="183"/>
      <c r="D197" s="183"/>
      <c r="E197" s="183"/>
      <c r="F197" s="183"/>
      <c r="G197" s="183"/>
      <c r="H197" s="183"/>
      <c r="I197" s="17"/>
      <c r="J197" s="351"/>
      <c r="K197" s="351"/>
      <c r="L197" s="32"/>
    </row>
    <row r="198" spans="1:22" ht="15.4" x14ac:dyDescent="0.45">
      <c r="A198" s="17"/>
      <c r="B198" s="282" t="str">
        <f>IF(D151 = "VOE", "", IF((F184+F194+F195) = 0, "",IF((F184+F194+F195) = F196, "", "Year to Date Base pay, Overtime and Other income do not add to the Gross Wages, please correct or explain.")))</f>
        <v/>
      </c>
      <c r="C198" s="73"/>
      <c r="D198" s="73"/>
      <c r="E198" s="183"/>
      <c r="F198" s="78"/>
      <c r="G198" s="78"/>
      <c r="H198" s="78"/>
      <c r="I198" s="22"/>
      <c r="J198" s="351"/>
      <c r="K198" s="351"/>
      <c r="L198" s="32"/>
    </row>
    <row r="199" spans="1:22" ht="15.4" x14ac:dyDescent="0.45">
      <c r="A199" s="17"/>
      <c r="B199" s="282" t="str">
        <f>IF(D151 = "VOE", "", IF(F196 &lt; E196, "Year to Date Gross Wages must be greater than or equal to the last pay stub", ""))</f>
        <v/>
      </c>
      <c r="C199" s="73"/>
      <c r="D199" s="73"/>
      <c r="E199" s="78"/>
      <c r="F199" s="78"/>
      <c r="G199" s="78"/>
      <c r="H199" s="78"/>
      <c r="I199" s="22"/>
      <c r="J199" s="351"/>
      <c r="K199" s="351"/>
      <c r="L199" s="32"/>
    </row>
    <row r="200" spans="1:22" ht="15.4" x14ac:dyDescent="0.45">
      <c r="A200" s="17"/>
      <c r="B200" s="73"/>
      <c r="C200" s="282"/>
      <c r="D200" s="73"/>
      <c r="E200" s="78"/>
      <c r="F200" s="78"/>
      <c r="G200" s="78"/>
      <c r="H200" s="78"/>
      <c r="I200" s="22"/>
      <c r="J200" s="351"/>
      <c r="K200" s="351"/>
      <c r="L200" s="32"/>
    </row>
    <row r="201" spans="1:22" ht="15.4" x14ac:dyDescent="0.45">
      <c r="A201" s="17"/>
      <c r="B201" s="283" t="str">
        <f xml:space="preserve"> IF(AND(B202 = "", B203 = ""), "", "If Regular Base Hours and/or Base Pay Rate are not provided on the check stubs, enter the numbers calculated below.")</f>
        <v/>
      </c>
      <c r="C201" s="282"/>
      <c r="D201" s="73"/>
      <c r="E201" s="78"/>
      <c r="F201" s="78"/>
      <c r="G201" s="78"/>
      <c r="H201" s="78"/>
      <c r="I201" s="22"/>
      <c r="J201" s="351"/>
      <c r="K201" s="351"/>
      <c r="L201" s="32"/>
    </row>
    <row r="202" spans="1:22" ht="15.4" x14ac:dyDescent="0.45">
      <c r="A202" s="17"/>
      <c r="B202" s="284" t="str">
        <f>IF(D151 = "Pay Stubs", IF(G183 = "Hourly Pay Rate", IF(AND(C202="", D202 = "", E202 = ""), "","Hours Calculator"), ""), "")</f>
        <v/>
      </c>
      <c r="C202" s="285" t="str">
        <f>IF(D151 = "Pay Stubs", IF(G183 = "Hourly Pay Rate", IF(C183 = "", "",C184/C183), ""), "")</f>
        <v/>
      </c>
      <c r="D202" s="285" t="str">
        <f>IF(D151 = "Pay Stubs", IF(G183 = "Hourly Pay Rate", IF(D183 = "", "", D184/D183), ""), "")</f>
        <v/>
      </c>
      <c r="E202" s="285" t="str">
        <f>IF(D151 = "Pay Stubs", IF(G183 = "Hourly Pay Rate", IF(E183 = "", "", E184/E183), ""), "")</f>
        <v/>
      </c>
      <c r="F202" s="78"/>
      <c r="G202" s="75"/>
      <c r="H202" s="73"/>
      <c r="I202" s="22"/>
      <c r="J202" s="351"/>
      <c r="K202" s="351"/>
      <c r="L202" s="25"/>
    </row>
    <row r="203" spans="1:22" ht="15.4" x14ac:dyDescent="0.45">
      <c r="A203" s="17"/>
      <c r="B203" s="284" t="str">
        <f>IF(D151 = "Pay Stubs", IF(G183 = "Hourly Pay Rate", IF(AND(C203="", D203 = "", E203 = ""), "","Rate Calculator"), ""), "")</f>
        <v/>
      </c>
      <c r="C203" s="286" t="str">
        <f>IF(D151 = "Pay Stubs", IF(G183="Hourly Pay Rate", IF(OR(C182 = "",C182 = 0), "", C184/C182),""), "")</f>
        <v/>
      </c>
      <c r="D203" s="286" t="str">
        <f>IF(D151="Pay Stubs",IF(G183="Hourly Pay Rate",IF(OR(D182="", D182 = 0),"",D184/D182), ""),"")</f>
        <v/>
      </c>
      <c r="E203" s="286" t="str">
        <f>IF(D151 = "Pay Stubs", IF(G183="Hourly Pay Rate", IF(OR(E182 = "",E182 = 0), "", E184/E182), ""), "")</f>
        <v/>
      </c>
      <c r="F203" s="73"/>
      <c r="G203" s="75"/>
      <c r="H203" s="73"/>
      <c r="I203" s="22"/>
      <c r="J203" s="351"/>
      <c r="K203" s="351"/>
      <c r="L203" s="16"/>
    </row>
    <row r="204" spans="1:22" ht="15.4" x14ac:dyDescent="0.45">
      <c r="A204" s="17"/>
      <c r="B204" s="78"/>
      <c r="C204" s="78"/>
      <c r="D204" s="78"/>
      <c r="E204" s="78"/>
      <c r="F204" s="78"/>
      <c r="G204" s="73"/>
      <c r="H204" s="287"/>
      <c r="I204" s="22"/>
      <c r="J204" s="351"/>
      <c r="K204" s="351"/>
      <c r="L204" s="16"/>
    </row>
    <row r="205" spans="1:22" ht="15.4" x14ac:dyDescent="0.45">
      <c r="A205" s="17"/>
      <c r="B205" s="73"/>
      <c r="C205" s="73"/>
      <c r="D205" s="73"/>
      <c r="E205" s="73"/>
      <c r="F205" s="73"/>
      <c r="G205" s="73"/>
      <c r="H205" s="73"/>
      <c r="I205" s="17"/>
      <c r="J205" s="351"/>
      <c r="K205" s="351"/>
      <c r="L205" s="16"/>
    </row>
    <row r="206" spans="1:22" ht="15.75" customHeight="1" thickBot="1" x14ac:dyDescent="0.5">
      <c r="A206" s="17"/>
      <c r="B206" s="184" t="s">
        <v>59</v>
      </c>
      <c r="C206" s="185"/>
      <c r="D206" s="186" t="str">
        <f>E5</f>
        <v>Name not entered on Household Summary</v>
      </c>
      <c r="E206" s="185"/>
      <c r="F206" s="185"/>
      <c r="G206" s="185"/>
      <c r="H206" s="321" t="s">
        <v>234</v>
      </c>
      <c r="I206" s="22"/>
      <c r="J206" s="351"/>
      <c r="K206" s="351"/>
      <c r="L206" s="16"/>
    </row>
    <row r="207" spans="1:22" ht="15.75" customHeight="1" thickTop="1" thickBot="1" x14ac:dyDescent="0.5">
      <c r="A207" s="17"/>
      <c r="B207" s="191"/>
      <c r="C207" s="188"/>
      <c r="D207" s="203"/>
      <c r="E207" s="200"/>
      <c r="F207" s="195"/>
      <c r="G207" s="195"/>
      <c r="H207" s="196"/>
      <c r="I207" s="22"/>
      <c r="J207" s="413" t="s">
        <v>330</v>
      </c>
      <c r="K207" s="413"/>
      <c r="L207" s="16"/>
    </row>
    <row r="208" spans="1:22" ht="16.5" customHeight="1" thickBot="1" x14ac:dyDescent="0.5">
      <c r="A208" s="17"/>
      <c r="B208" s="191" t="s">
        <v>64</v>
      </c>
      <c r="C208" s="188" t="s">
        <v>6</v>
      </c>
      <c r="D208" s="352"/>
      <c r="E208" s="353"/>
      <c r="F208" s="353"/>
      <c r="G208" s="354"/>
      <c r="H208" s="192" t="str">
        <f>IF(D210="VOE", E220, IF(D210 = "Pay Stubs", E232, ""))</f>
        <v/>
      </c>
      <c r="I208" s="22"/>
      <c r="J208" s="351" t="s">
        <v>336</v>
      </c>
      <c r="K208" s="351"/>
      <c r="L208" s="16"/>
    </row>
    <row r="209" spans="1:13" ht="15.75" customHeight="1" thickBot="1" x14ac:dyDescent="0.5">
      <c r="A209" s="17"/>
      <c r="B209" s="191"/>
      <c r="C209" s="188"/>
      <c r="D209" s="193"/>
      <c r="E209" s="194"/>
      <c r="F209" s="194"/>
      <c r="G209" s="195" t="s">
        <v>70</v>
      </c>
      <c r="H209" s="196" t="s">
        <v>61</v>
      </c>
      <c r="I209" s="22"/>
      <c r="J209" s="351" t="s">
        <v>313</v>
      </c>
      <c r="K209" s="351"/>
      <c r="L209" s="16"/>
    </row>
    <row r="210" spans="1:13" ht="15.75" customHeight="1" thickBot="1" x14ac:dyDescent="0.5">
      <c r="A210" s="17"/>
      <c r="B210" s="191"/>
      <c r="C210" s="197" t="s">
        <v>36</v>
      </c>
      <c r="D210" s="198"/>
      <c r="E210" s="199" t="str">
        <f>IF(ISNUMBER(SEARCH("VOE",D210)),"Warning: Fill VOE Sec Only!!","Warning: Fill PayStubs Sec Only!!")</f>
        <v>Warning: Fill PayStubs Sec Only!!</v>
      </c>
      <c r="F210" s="200"/>
      <c r="G210" s="201" t="e">
        <f>IF(OR(H208 = "Monthly", H208="Semi-Monthly"), IF(D210="VOE", H221, IF(D210 = "Pay Stubs", F234, "")), ROUNDUP(H210,0))</f>
        <v>#VALUE!</v>
      </c>
      <c r="H210" s="288" t="e">
        <f>G212/(VLOOKUP(H208, PayPeriods, 2, FALSE))</f>
        <v>#VALUE!</v>
      </c>
      <c r="I210" s="22"/>
      <c r="J210" s="351" t="s">
        <v>337</v>
      </c>
      <c r="K210" s="351"/>
      <c r="L210" s="16"/>
    </row>
    <row r="211" spans="1:13" ht="15.75" customHeight="1" thickBot="1" x14ac:dyDescent="0.5">
      <c r="A211" s="17"/>
      <c r="B211" s="191"/>
      <c r="C211" s="188"/>
      <c r="D211" s="203"/>
      <c r="E211" s="200"/>
      <c r="F211" s="195" t="s">
        <v>22</v>
      </c>
      <c r="G211" s="195" t="s">
        <v>72</v>
      </c>
      <c r="H211" s="196" t="s">
        <v>69</v>
      </c>
      <c r="I211" s="22"/>
      <c r="J211" s="351"/>
      <c r="K211" s="351"/>
      <c r="L211" s="16"/>
    </row>
    <row r="212" spans="1:13" ht="15.75" customHeight="1" thickBot="1" x14ac:dyDescent="0.5">
      <c r="A212" s="17"/>
      <c r="B212" s="187"/>
      <c r="C212" s="197" t="s">
        <v>0</v>
      </c>
      <c r="D212" s="290"/>
      <c r="E212" s="204" t="e">
        <f>CONCATENATE("1/1/",YEAR(F212))</f>
        <v>#VALUE!</v>
      </c>
      <c r="F212" s="205" t="str">
        <f>IF(D210 = "VOE", E221, IF(D210 = "Pay Stubs", IF(OR(C240 = "", D240="",E240 = ""), IF(OR(C239 = "",D239="", E239=""), "", E239), E240),""))</f>
        <v/>
      </c>
      <c r="G212" s="205" t="e">
        <f>IF(YEAR(D212) = YEAR(F212), F212-D212+1,F212-E212+1)</f>
        <v>#VALUE!</v>
      </c>
      <c r="H212" s="206" t="e">
        <f>ROUNDUP(G212*(5/7), 0)</f>
        <v>#VALUE!</v>
      </c>
      <c r="I212" s="17"/>
      <c r="J212" s="351"/>
      <c r="K212" s="351"/>
      <c r="L212" s="16"/>
    </row>
    <row r="213" spans="1:13" ht="15.75" customHeight="1" thickBot="1" x14ac:dyDescent="0.5">
      <c r="A213" s="17"/>
      <c r="B213" s="207"/>
      <c r="C213" s="208"/>
      <c r="D213" s="209"/>
      <c r="E213" s="210"/>
      <c r="F213" s="210"/>
      <c r="G213" s="211" t="s">
        <v>71</v>
      </c>
      <c r="H213" s="212" t="str">
        <f>IF(D210 = "VOE", IF(E218&gt;VLOOKUP(H208, PayPeriods, 6, FALSE), VLOOKUP(H208, PayPeriods, 6, FALSE), E218),IF(D210="Pay Stubs", IF((C241+D241+E241)/3 &gt; VLOOKUP(H208, PayPeriods, 6, FALSE), VLOOKUP(H208, PayPeriods, 6, FALSE), (C241+D241+E241)/3), ""))</f>
        <v/>
      </c>
      <c r="I213" s="22"/>
      <c r="J213" s="351"/>
      <c r="K213" s="351"/>
      <c r="L213" s="16"/>
    </row>
    <row r="214" spans="1:13" ht="15.75" customHeight="1" thickTop="1" x14ac:dyDescent="0.45">
      <c r="A214" s="17"/>
      <c r="B214" s="168"/>
      <c r="C214" s="78"/>
      <c r="D214" s="213"/>
      <c r="E214" s="214"/>
      <c r="F214" s="214"/>
      <c r="G214" s="78"/>
      <c r="H214" s="215"/>
      <c r="I214" s="22"/>
      <c r="J214" s="127"/>
      <c r="K214" s="128"/>
      <c r="L214" s="16"/>
    </row>
    <row r="215" spans="1:13" ht="15.75" customHeight="1" x14ac:dyDescent="0.45">
      <c r="A215" s="17"/>
      <c r="B215" s="216" t="s">
        <v>9</v>
      </c>
      <c r="C215" s="355" t="s">
        <v>38</v>
      </c>
      <c r="D215" s="355"/>
      <c r="E215" s="355"/>
      <c r="F215" s="355"/>
      <c r="G215" s="355"/>
      <c r="H215" s="356"/>
      <c r="I215" s="22"/>
      <c r="J215" s="404" t="s">
        <v>176</v>
      </c>
      <c r="K215" s="404"/>
      <c r="L215" s="16"/>
    </row>
    <row r="216" spans="1:13" ht="15.75" customHeight="1" x14ac:dyDescent="0.45">
      <c r="A216" s="17"/>
      <c r="B216" s="217"/>
      <c r="C216" s="78"/>
      <c r="D216" s="213"/>
      <c r="E216" s="218"/>
      <c r="F216" s="218"/>
      <c r="G216" s="78"/>
      <c r="H216" s="219"/>
      <c r="I216" s="22"/>
      <c r="J216" s="403"/>
      <c r="K216" s="403"/>
      <c r="L216" s="16"/>
    </row>
    <row r="217" spans="1:13" ht="24.75" customHeight="1" thickBot="1" x14ac:dyDescent="0.5">
      <c r="A217" s="17"/>
      <c r="B217" s="217"/>
      <c r="C217" s="73"/>
      <c r="D217" s="73"/>
      <c r="E217" s="220" t="s">
        <v>37</v>
      </c>
      <c r="F217" s="221" t="s">
        <v>50</v>
      </c>
      <c r="G217" s="221" t="s">
        <v>49</v>
      </c>
      <c r="H217" s="221" t="s">
        <v>51</v>
      </c>
      <c r="I217" s="24"/>
      <c r="J217" s="403" t="s">
        <v>314</v>
      </c>
      <c r="K217" s="403"/>
      <c r="L217" s="16"/>
    </row>
    <row r="218" spans="1:13" ht="15.75" customHeight="1" thickBot="1" x14ac:dyDescent="0.5">
      <c r="A218" s="17"/>
      <c r="B218" s="168"/>
      <c r="C218" s="406" t="s">
        <v>34</v>
      </c>
      <c r="D218" s="407"/>
      <c r="E218" s="222"/>
      <c r="F218" s="223"/>
      <c r="G218" s="224"/>
      <c r="H218" s="225"/>
      <c r="I218" s="22"/>
      <c r="J218" s="403"/>
      <c r="K218" s="403"/>
      <c r="L218" s="16"/>
    </row>
    <row r="219" spans="1:13" ht="15.75" thickBot="1" x14ac:dyDescent="0.5">
      <c r="A219" s="17"/>
      <c r="B219" s="357" t="str">
        <f>IF(D210 = "VOE", IF(G219 = "Hourly Pay Rate", IF(E218&gt;VLOOKUP(H208,PayPeriods,6,FALSE),CONCATENATE("    Average hours &gt; ", ROUND(VLOOKUP(H208, PayPeriods, 6, FALSE),2), " (Standard Work Hours in Year / Pay Periods in Year);  ", ROUND(VLOOKUP(H208, PayPeriods, 6, FALSE),2), " hours used."), ""), ""), "")</f>
        <v/>
      </c>
      <c r="C219" s="408" t="s">
        <v>27</v>
      </c>
      <c r="D219" s="409"/>
      <c r="E219" s="327"/>
      <c r="F219" s="226" t="s">
        <v>99</v>
      </c>
      <c r="G219" s="358"/>
      <c r="H219" s="359"/>
      <c r="I219" s="22"/>
      <c r="J219" s="129" t="s">
        <v>315</v>
      </c>
      <c r="K219" s="130" t="s">
        <v>316</v>
      </c>
      <c r="L219" s="16"/>
    </row>
    <row r="220" spans="1:13" ht="15.75" customHeight="1" x14ac:dyDescent="0.45">
      <c r="A220" s="17"/>
      <c r="B220" s="357"/>
      <c r="C220" s="406" t="s">
        <v>35</v>
      </c>
      <c r="D220" s="407"/>
      <c r="E220" s="227"/>
      <c r="F220" s="360" t="str">
        <f>IF(AND(E220 &lt;&gt; "Monthly", E220 &lt;&gt; "Semi-Monthly", H221&gt;0), "Payroll Frequency changed, delete value in H66", "")</f>
        <v/>
      </c>
      <c r="G220" s="361"/>
      <c r="H220" s="362"/>
      <c r="I220" s="56">
        <f>IF(F220 = "Enter # of Pay Periods to Date", 50, 0)</f>
        <v>0</v>
      </c>
      <c r="J220" s="403" t="s">
        <v>317</v>
      </c>
      <c r="K220" s="403"/>
      <c r="L220" s="16"/>
    </row>
    <row r="221" spans="1:13" ht="15.75" customHeight="1" x14ac:dyDescent="0.45">
      <c r="A221" s="17"/>
      <c r="B221" s="357"/>
      <c r="C221" s="406" t="s">
        <v>22</v>
      </c>
      <c r="D221" s="407"/>
      <c r="E221" s="228"/>
      <c r="F221" s="363" t="str">
        <f>IF(D210 = "VOE", IF(H208 &lt;&gt; "", IF(H208 = "Annual", "1 pay period", IF(OR(E220="Semi-Monthly", E220 = "Monthly"), "Enter # of Pay Periods to Date", IF(E221 = "", "",CONCATENATE(G210," pay periods to date")))), ""), "")</f>
        <v/>
      </c>
      <c r="G221" s="363"/>
      <c r="H221" s="229"/>
      <c r="I221" s="31"/>
      <c r="J221" s="351" t="s">
        <v>318</v>
      </c>
      <c r="K221" s="351"/>
      <c r="L221" s="16"/>
    </row>
    <row r="222" spans="1:13" ht="15.4" x14ac:dyDescent="0.45">
      <c r="A222" s="17"/>
      <c r="B222" s="357"/>
      <c r="C222" s="364" t="s">
        <v>8</v>
      </c>
      <c r="D222" s="365"/>
      <c r="E222" s="230"/>
      <c r="F222" s="171" t="str">
        <f>IF(G222 = "", "", IF(G222 = 0, 0, G222/VLOOKUP(H208, PayPeriods, 3, FALSE)))</f>
        <v/>
      </c>
      <c r="G222" s="157" t="str">
        <f>IF(OR(G219="", E220 = "", E221=""), "", IF(D210="VOE",IF(G219="Hourly Pay Rate",H213*E219*VLOOKUP(H208, PayPeriods, 4, FALSE) *(VLOOKUP(H208,PayPeriods,3,FALSE)),E219*VLOOKUP(G219,PayRates,2,FALSE)),""))</f>
        <v/>
      </c>
      <c r="H222" s="231"/>
      <c r="I222" s="23"/>
      <c r="J222" s="351"/>
      <c r="K222" s="351"/>
      <c r="L222" s="16"/>
    </row>
    <row r="223" spans="1:13" ht="14.25" customHeight="1" x14ac:dyDescent="0.45">
      <c r="A223" s="17"/>
      <c r="B223" s="232"/>
      <c r="C223" s="364" t="s">
        <v>16</v>
      </c>
      <c r="D223" s="365"/>
      <c r="E223" s="230"/>
      <c r="F223" s="233" t="str">
        <f>IF(OR(G219="", E220 = "", E221=""), "", IF(D210="VOE",IF(YEAR(D212) = YEAR(E212), (E223/H212)*VLOOKUP(H208, PayPeriods, 5,FALSE), IF(G210 = 0, 0, E223/G210)), ""))</f>
        <v/>
      </c>
      <c r="G223" s="234" t="str">
        <f>IF(OR(G219="", E220 = "", E221=""), "", IF(D210= "VOE", IF(YEAR(D212) = YEAR(E212), (E223/H212)*VLOOKUP(H208, PayPeriods, 5, FALSE) * VLOOKUP(H208, PayPeriods, 3,FALSE), IF(G210 = 0, 0, (E223/G210)*VLOOKUP(H208, PayPeriods, 3, FALSE))), ""))</f>
        <v/>
      </c>
      <c r="H223" s="235"/>
      <c r="I223" s="23"/>
      <c r="J223" s="351"/>
      <c r="K223" s="351"/>
      <c r="L223" s="26"/>
      <c r="M223" s="26"/>
    </row>
    <row r="224" spans="1:13" ht="14.25" customHeight="1" x14ac:dyDescent="0.45">
      <c r="A224" s="17"/>
      <c r="B224" s="236"/>
      <c r="C224" s="366" t="s">
        <v>29</v>
      </c>
      <c r="D224" s="367"/>
      <c r="E224" s="237"/>
      <c r="F224" s="238"/>
      <c r="G224" s="239"/>
      <c r="H224" s="240"/>
      <c r="I224" s="23"/>
      <c r="J224" s="403" t="s">
        <v>319</v>
      </c>
      <c r="K224" s="403"/>
      <c r="L224" s="26"/>
      <c r="M224" s="26"/>
    </row>
    <row r="225" spans="1:13" ht="16.5" customHeight="1" x14ac:dyDescent="0.45">
      <c r="A225" s="17"/>
      <c r="B225" s="236"/>
      <c r="C225" s="368"/>
      <c r="D225" s="369"/>
      <c r="E225" s="241"/>
      <c r="F225" s="242" t="str">
        <f>IF(OR(G219="", E220 = "", E221=""), "", IF(D210="VOE", IF(YEAR(D212) = YEAR(E212), (E225/H212)*VLOOKUP(H208, PayPeriods, 5,FALSE), IF(G210 = 0, 0, E225/G210)),""))</f>
        <v/>
      </c>
      <c r="G225" s="180" t="str">
        <f>IF(OR(G219="", E220 = "", E221=""), "", IF(D210 = "VOE", IF(YEAR(D212) = YEAR(E212), (E225/H212)*VLOOKUP(H208, PayPeriods, 5, FALSE) * VLOOKUP(H208, PayPeriods, 3,FALSE), IF(G210 = 0, 0, E225/G210)*VLOOKUP(H208, PayPeriods, 3, FALSE)), ""))</f>
        <v/>
      </c>
      <c r="H225" s="231"/>
      <c r="I225" s="23"/>
      <c r="J225" s="403"/>
      <c r="K225" s="403"/>
      <c r="L225" s="26"/>
      <c r="M225" s="26"/>
    </row>
    <row r="226" spans="1:13" ht="15.75" customHeight="1" x14ac:dyDescent="0.45">
      <c r="A226" s="17"/>
      <c r="B226" s="236"/>
      <c r="C226" s="364" t="s">
        <v>39</v>
      </c>
      <c r="D226" s="365"/>
      <c r="E226" s="243"/>
      <c r="F226" s="244"/>
      <c r="G226" s="157" t="str">
        <f>IF(OR(G219="", E220 = "", E221=""), "", IF(D210 = "VOE", SUM(G222:G225),""))</f>
        <v/>
      </c>
      <c r="H226" s="155" t="str">
        <f>IF(OR(G219="",E220="",E221=""),"",IF(D210="VOE",IF(YEAR(D212) = YEAR(F212), (E226/H212) *260, IF(G210=0,0,(E226/G210)*VLOOKUP(H208,PayPeriods,3,FALSE))),""))</f>
        <v/>
      </c>
      <c r="I226" s="22"/>
      <c r="J226" s="403"/>
      <c r="K226" s="403"/>
      <c r="L226" s="26"/>
      <c r="M226" s="26"/>
    </row>
    <row r="227" spans="1:13" ht="15.75" customHeight="1" x14ac:dyDescent="0.45">
      <c r="A227" s="17"/>
      <c r="B227" s="236"/>
      <c r="C227" s="364" t="str">
        <f>IF(E221="","Gross Pay Prior Year",CONCATENATE("Gross Pay ",YEAR(E221)-1))</f>
        <v>Gross Pay Prior Year</v>
      </c>
      <c r="D227" s="365"/>
      <c r="E227" s="243"/>
      <c r="F227" s="183"/>
      <c r="G227" s="183"/>
      <c r="H227" s="245"/>
      <c r="I227" s="22"/>
      <c r="J227" s="351" t="s">
        <v>320</v>
      </c>
      <c r="K227" s="351"/>
      <c r="L227" s="25"/>
    </row>
    <row r="228" spans="1:13" ht="15.75" thickBot="1" x14ac:dyDescent="0.5">
      <c r="A228" s="17"/>
      <c r="B228" s="246"/>
      <c r="C228" s="364" t="str">
        <f>IF(E221="","Gross Pay Prior Year",CONCATENATE("Gross Pay ",YEAR(E221)-2))</f>
        <v>Gross Pay Prior Year</v>
      </c>
      <c r="D228" s="365"/>
      <c r="E228" s="247"/>
      <c r="F228" s="183"/>
      <c r="G228" s="183"/>
      <c r="H228" s="245"/>
      <c r="I228" s="22"/>
      <c r="J228" s="351"/>
      <c r="K228" s="351"/>
      <c r="L228" s="25"/>
    </row>
    <row r="229" spans="1:13" ht="15.4" x14ac:dyDescent="0.45">
      <c r="A229" s="17"/>
      <c r="B229" s="168"/>
      <c r="C229" s="78"/>
      <c r="D229" s="78"/>
      <c r="E229" s="183"/>
      <c r="F229" s="183"/>
      <c r="G229" s="183"/>
      <c r="H229" s="245"/>
      <c r="I229" s="22"/>
      <c r="J229" s="131"/>
      <c r="K229" s="129"/>
      <c r="L229" s="25"/>
    </row>
    <row r="230" spans="1:13" ht="15" customHeight="1" x14ac:dyDescent="0.45">
      <c r="A230" s="17"/>
      <c r="B230" s="410" t="str">
        <f>IF(D210="VOE", IF(E222+E223+E225= E226, "", "Base Pay + Overtime + Commissions/Tips do not add to the Gross Pay (Current Year).  Please correct the numbers or explain the difference."), "")</f>
        <v/>
      </c>
      <c r="C230" s="411"/>
      <c r="D230" s="411"/>
      <c r="E230" s="411"/>
      <c r="F230" s="411"/>
      <c r="G230" s="411"/>
      <c r="H230" s="412"/>
      <c r="I230" s="22"/>
      <c r="J230" s="131"/>
      <c r="K230" s="129"/>
      <c r="L230" s="25"/>
    </row>
    <row r="231" spans="1:13" ht="15.75" thickBot="1" x14ac:dyDescent="0.5">
      <c r="A231" s="17"/>
      <c r="B231" s="236"/>
      <c r="C231" s="405"/>
      <c r="D231" s="405"/>
      <c r="E231" s="70"/>
      <c r="F231" s="70"/>
      <c r="G231" s="248" t="s">
        <v>7</v>
      </c>
      <c r="H231" s="249">
        <f>IF(OR(C240 = "", D240="", E240=""), IF(OR(C239 = "", D239 = "", E239 = ""), (E238-C238)/2, (E239-C239)/2), (E240-C240)/2)</f>
        <v>0</v>
      </c>
      <c r="I231" s="22"/>
      <c r="J231" s="351"/>
      <c r="K231" s="351"/>
    </row>
    <row r="232" spans="1:13" ht="16.5" customHeight="1" thickBot="1" x14ac:dyDescent="0.5">
      <c r="A232" s="17"/>
      <c r="B232" s="250" t="s">
        <v>17</v>
      </c>
      <c r="C232" s="370" t="s">
        <v>115</v>
      </c>
      <c r="D232" s="370"/>
      <c r="E232" s="251"/>
      <c r="F232" s="371" t="s">
        <v>54</v>
      </c>
      <c r="G232" s="371"/>
      <c r="H232" s="252" t="str">
        <f>IF(OR(H231="", H231 = 0, H231&gt;31), "", IF(H231 &gt;20, "Monthly", IF(H231&gt;14, "Semi-Monthly", IF(H231&gt;9, "Bi-Weekly", "Weekly"))))</f>
        <v/>
      </c>
      <c r="I232" s="22"/>
      <c r="J232" s="404" t="s">
        <v>229</v>
      </c>
      <c r="K232" s="404"/>
    </row>
    <row r="233" spans="1:13" ht="15.4" x14ac:dyDescent="0.45">
      <c r="A233" s="17"/>
      <c r="B233" s="253"/>
      <c r="C233" s="254"/>
      <c r="D233" s="254"/>
      <c r="E233" s="254"/>
      <c r="F233" s="255"/>
      <c r="G233" s="255"/>
      <c r="H233" s="252"/>
      <c r="I233" s="22"/>
      <c r="J233" s="351"/>
      <c r="K233" s="351"/>
    </row>
    <row r="234" spans="1:13" ht="15.75" customHeight="1" x14ac:dyDescent="0.45">
      <c r="A234" s="17"/>
      <c r="B234" s="168"/>
      <c r="C234" s="372" t="str">
        <f>IF(D210="Pay Stubs",IF(H208&lt;&gt;"",IF(OR(H208="Semi-Monthly",H208="Monthly"),"Enter number of Pay Periods to Date", IF(F234&gt;0,"Payroll Frequency changed, delete value in F231", "")),""), "")</f>
        <v/>
      </c>
      <c r="D234" s="372"/>
      <c r="E234" s="372"/>
      <c r="F234" s="256"/>
      <c r="G234" s="257">
        <f>IF(C234 = "Enter number of Pay Periods to Date", 50, 0)</f>
        <v>0</v>
      </c>
      <c r="H234" s="252"/>
      <c r="I234" s="22"/>
      <c r="J234" s="403" t="s">
        <v>321</v>
      </c>
      <c r="K234" s="403"/>
    </row>
    <row r="235" spans="1:13" ht="35.25" customHeight="1" x14ac:dyDescent="0.45">
      <c r="A235" s="17"/>
      <c r="B235" s="217"/>
      <c r="C235" s="373" t="str">
        <f xml:space="preserve"> IF(AND(OR(G255="", G255 = 0), OR(H255="", H255=0)), "", IF(H231&gt;31, "Pay stubs do not appear to be consecutive based on dates entered.", IF(OR( E239 &lt; C239, E239 &lt;D239, E240 &lt; C240, E240 &lt;D240), "Pay Stubs may be out of order.  Please check dates.",IF(H232 = "", "", IF(E232 = H232, "", "If Payroll Frequency selected does not equal Recommended please provide an explanation.")))))</f>
        <v/>
      </c>
      <c r="D235" s="373"/>
      <c r="E235" s="373"/>
      <c r="F235" s="373"/>
      <c r="G235" s="373"/>
      <c r="H235" s="374"/>
      <c r="I235" s="22"/>
      <c r="J235" s="403"/>
      <c r="K235" s="403"/>
    </row>
    <row r="236" spans="1:13" ht="15.4" x14ac:dyDescent="0.45">
      <c r="A236" s="17"/>
      <c r="B236" s="168"/>
      <c r="C236" s="218"/>
      <c r="D236" s="78"/>
      <c r="E236" s="78"/>
      <c r="F236" s="78"/>
      <c r="G236" s="78"/>
      <c r="H236" s="219"/>
      <c r="I236" s="22"/>
      <c r="J236" s="351"/>
      <c r="K236" s="351"/>
    </row>
    <row r="237" spans="1:13" ht="24.75" customHeight="1" thickBot="1" x14ac:dyDescent="0.5">
      <c r="A237" s="17"/>
      <c r="B237" s="258"/>
      <c r="C237" s="221" t="s">
        <v>66</v>
      </c>
      <c r="D237" s="221" t="s">
        <v>67</v>
      </c>
      <c r="E237" s="221" t="s">
        <v>250</v>
      </c>
      <c r="F237" s="220" t="s">
        <v>53</v>
      </c>
      <c r="G237" s="221" t="s">
        <v>52</v>
      </c>
      <c r="H237" s="221" t="s">
        <v>51</v>
      </c>
      <c r="I237" s="17"/>
      <c r="J237" s="403" t="s">
        <v>322</v>
      </c>
      <c r="K237" s="403"/>
    </row>
    <row r="238" spans="1:13" ht="13.5" customHeight="1" x14ac:dyDescent="0.45">
      <c r="A238" s="17"/>
      <c r="B238" s="259" t="s">
        <v>100</v>
      </c>
      <c r="C238" s="260"/>
      <c r="D238" s="261"/>
      <c r="E238" s="262"/>
      <c r="F238" s="375" t="str">
        <f>IF(D210 = "Pay Stubs", IF(AND(H208 &lt;&gt; "", F212 &lt;&gt; ""), IF(H208 = "Annual", "1 pay period to date", IF(OR(H208="Semi-Monthly", H208 = "Monthly"), "", IF(E232 = "", "",CONCATENATE(G210," pay periods to date")))), ""), "")</f>
        <v/>
      </c>
      <c r="G238" s="378" t="str">
        <f>IF(D210 = "Pay Stubs", IF(G242 = "Hourly Pay Rate", IF((C241+D241+E241)/3&gt;VLOOKUP(H208,PayPeriods,6,FALSE),CONCATENATE("Average hours &gt; ", ROUND(VLOOKUP(H208, PayPeriods, 6, FALSE),2), " (Standard Work Hours in Year / Pay Periods in Year); ", ROUND(VLOOKUP(H208, PayPeriods, 6, FALSE),2), " hours used to calculate base pay."), ""), ""), "")</f>
        <v/>
      </c>
      <c r="H238" s="379"/>
      <c r="I238" s="17"/>
      <c r="J238" s="403"/>
      <c r="K238" s="403"/>
    </row>
    <row r="239" spans="1:13" ht="15.75" customHeight="1" x14ac:dyDescent="0.45">
      <c r="A239" s="17"/>
      <c r="B239" s="259" t="s">
        <v>101</v>
      </c>
      <c r="C239" s="263"/>
      <c r="D239" s="264"/>
      <c r="E239" s="265"/>
      <c r="F239" s="376"/>
      <c r="G239" s="380"/>
      <c r="H239" s="381"/>
      <c r="I239" s="34"/>
      <c r="J239" s="403" t="s">
        <v>340</v>
      </c>
      <c r="K239" s="403"/>
    </row>
    <row r="240" spans="1:13" ht="15.4" x14ac:dyDescent="0.45">
      <c r="A240" s="17"/>
      <c r="B240" s="259" t="s">
        <v>102</v>
      </c>
      <c r="C240" s="263"/>
      <c r="D240" s="264"/>
      <c r="E240" s="266"/>
      <c r="F240" s="376"/>
      <c r="G240" s="380"/>
      <c r="H240" s="381"/>
      <c r="I240" s="17"/>
      <c r="J240" s="403"/>
      <c r="K240" s="403"/>
    </row>
    <row r="241" spans="1:25" ht="15.75" thickBot="1" x14ac:dyDescent="0.5">
      <c r="A241" s="17"/>
      <c r="B241" s="267" t="s">
        <v>339</v>
      </c>
      <c r="C241" s="268"/>
      <c r="D241" s="269"/>
      <c r="E241" s="270"/>
      <c r="F241" s="377"/>
      <c r="G241" s="380"/>
      <c r="H241" s="381"/>
      <c r="I241" s="17"/>
      <c r="J241" s="403"/>
      <c r="K241" s="403"/>
    </row>
    <row r="242" spans="1:25" ht="15.75" thickBot="1" x14ac:dyDescent="0.5">
      <c r="A242" s="17"/>
      <c r="B242" s="271" t="s">
        <v>27</v>
      </c>
      <c r="C242" s="272"/>
      <c r="D242" s="273"/>
      <c r="E242" s="274"/>
      <c r="F242" s="275" t="s">
        <v>90</v>
      </c>
      <c r="G242" s="382"/>
      <c r="H242" s="383"/>
      <c r="I242" s="17"/>
      <c r="J242" s="351" t="s">
        <v>315</v>
      </c>
      <c r="K242" s="351"/>
      <c r="P242" s="25"/>
      <c r="Q242" s="26"/>
      <c r="R242" s="26"/>
      <c r="S242" s="26"/>
      <c r="T242" s="26"/>
      <c r="U242" s="26"/>
      <c r="V242" s="26"/>
      <c r="W242" s="26"/>
      <c r="X242" s="26"/>
      <c r="Y242" s="26"/>
    </row>
    <row r="243" spans="1:25" ht="15.75" customHeight="1" x14ac:dyDescent="0.45">
      <c r="A243" s="17"/>
      <c r="B243" s="276" t="s">
        <v>242</v>
      </c>
      <c r="C243" s="277">
        <f>SUM(C244:C252)</f>
        <v>0</v>
      </c>
      <c r="D243" s="277">
        <f t="shared" ref="D243:E243" si="4">SUM(D244:D252)</f>
        <v>0</v>
      </c>
      <c r="E243" s="277">
        <f t="shared" si="4"/>
        <v>0</v>
      </c>
      <c r="F243" s="277">
        <f>SUM(F244:F252)</f>
        <v>0</v>
      </c>
      <c r="G243" s="242" t="str">
        <f>IF(OR(E232 = "", G242 = ""), "", IF(AND(E239="", E240 = ""), "", IF(D210 = "Pay Stubs", IF(G242 = "Hourly Pay Rate", H213*E242*(VLOOKUP(H208,PayPeriods,3,FALSE)),E242*VLOOKUP(G242, PayRates, 2, FALSE)), "")))</f>
        <v/>
      </c>
      <c r="H243" s="231"/>
      <c r="I243" s="17"/>
      <c r="J243" s="351" t="s">
        <v>323</v>
      </c>
      <c r="K243" s="351"/>
      <c r="P243" s="27"/>
      <c r="Q243" s="26"/>
      <c r="R243" s="28"/>
      <c r="S243" s="29"/>
      <c r="T243" s="30"/>
      <c r="U243" s="30"/>
      <c r="V243" s="26"/>
    </row>
    <row r="244" spans="1:25" ht="15.75" customHeight="1" x14ac:dyDescent="0.45">
      <c r="A244" s="17"/>
      <c r="B244" s="278" t="s">
        <v>8</v>
      </c>
      <c r="C244" s="279"/>
      <c r="D244" s="273"/>
      <c r="E244" s="274"/>
      <c r="F244" s="241"/>
      <c r="G244" s="242"/>
      <c r="H244" s="231"/>
      <c r="I244" s="17"/>
      <c r="J244" s="127"/>
      <c r="K244" s="132"/>
      <c r="P244" s="26"/>
      <c r="Q244" s="26"/>
      <c r="R244" s="28"/>
      <c r="S244" s="29"/>
      <c r="T244" s="30"/>
      <c r="U244" s="30"/>
      <c r="V244" s="26"/>
    </row>
    <row r="245" spans="1:25" ht="15.75" customHeight="1" x14ac:dyDescent="0.45">
      <c r="A245" s="17"/>
      <c r="B245" s="278" t="s">
        <v>243</v>
      </c>
      <c r="C245" s="279"/>
      <c r="D245" s="273"/>
      <c r="E245" s="274"/>
      <c r="F245" s="241"/>
      <c r="G245" s="242"/>
      <c r="H245" s="231"/>
      <c r="I245" s="17"/>
      <c r="J245" s="351" t="s">
        <v>344</v>
      </c>
      <c r="K245" s="351"/>
      <c r="P245" s="26"/>
      <c r="Q245" s="26"/>
      <c r="R245" s="28"/>
      <c r="S245" s="29"/>
      <c r="T245" s="30"/>
      <c r="U245" s="30"/>
      <c r="V245" s="26"/>
    </row>
    <row r="246" spans="1:25" ht="30.75" customHeight="1" x14ac:dyDescent="0.45">
      <c r="A246" s="17"/>
      <c r="B246" s="278" t="s">
        <v>244</v>
      </c>
      <c r="C246" s="279"/>
      <c r="D246" s="273"/>
      <c r="E246" s="274"/>
      <c r="F246" s="241"/>
      <c r="G246" s="242"/>
      <c r="H246" s="231"/>
      <c r="I246" s="17"/>
      <c r="J246" s="351" t="s">
        <v>345</v>
      </c>
      <c r="K246" s="351"/>
      <c r="P246" s="26"/>
      <c r="Q246" s="26"/>
      <c r="R246" s="28"/>
      <c r="S246" s="29"/>
      <c r="T246" s="30"/>
      <c r="U246" s="30"/>
      <c r="V246" s="26"/>
    </row>
    <row r="247" spans="1:25" ht="15.75" customHeight="1" x14ac:dyDescent="0.45">
      <c r="A247" s="17"/>
      <c r="B247" s="278" t="s">
        <v>245</v>
      </c>
      <c r="C247" s="279"/>
      <c r="D247" s="273"/>
      <c r="E247" s="274"/>
      <c r="F247" s="241"/>
      <c r="G247" s="242"/>
      <c r="H247" s="231"/>
      <c r="I247" s="17"/>
      <c r="J247" s="133"/>
      <c r="K247" s="130"/>
      <c r="P247" s="26"/>
      <c r="Q247" s="26"/>
      <c r="R247" s="28"/>
      <c r="S247" s="29"/>
      <c r="T247" s="30"/>
      <c r="U247" s="30"/>
      <c r="V247" s="26"/>
    </row>
    <row r="248" spans="1:25" ht="15.75" customHeight="1" x14ac:dyDescent="0.45">
      <c r="A248" s="17"/>
      <c r="B248" s="278" t="s">
        <v>246</v>
      </c>
      <c r="C248" s="279"/>
      <c r="D248" s="273"/>
      <c r="E248" s="274"/>
      <c r="F248" s="241"/>
      <c r="G248" s="242"/>
      <c r="H248" s="231"/>
      <c r="I248" s="17"/>
      <c r="J248" s="133"/>
      <c r="K248" s="130"/>
      <c r="P248" s="26"/>
      <c r="Q248" s="26"/>
      <c r="R248" s="28"/>
      <c r="S248" s="29"/>
      <c r="T248" s="30"/>
      <c r="U248" s="30"/>
      <c r="V248" s="26"/>
    </row>
    <row r="249" spans="1:25" ht="15.75" customHeight="1" x14ac:dyDescent="0.45">
      <c r="A249" s="17"/>
      <c r="B249" s="329" t="s">
        <v>342</v>
      </c>
      <c r="C249" s="279"/>
      <c r="D249" s="273"/>
      <c r="E249" s="274"/>
      <c r="F249" s="241"/>
      <c r="G249" s="242"/>
      <c r="H249" s="231"/>
      <c r="I249" s="17"/>
      <c r="J249" s="133"/>
      <c r="K249" s="130"/>
      <c r="P249" s="26"/>
      <c r="Q249" s="26"/>
      <c r="R249" s="28"/>
      <c r="S249" s="29"/>
      <c r="T249" s="30"/>
      <c r="U249" s="30"/>
      <c r="V249" s="26"/>
    </row>
    <row r="250" spans="1:25" ht="15.75" customHeight="1" x14ac:dyDescent="0.45">
      <c r="A250" s="17"/>
      <c r="B250" s="278" t="s">
        <v>247</v>
      </c>
      <c r="C250" s="279"/>
      <c r="D250" s="273"/>
      <c r="E250" s="274"/>
      <c r="F250" s="241"/>
      <c r="G250" s="242"/>
      <c r="H250" s="231"/>
      <c r="I250" s="17"/>
      <c r="J250" s="133"/>
      <c r="K250" s="130"/>
      <c r="P250" s="26"/>
      <c r="Q250" s="26"/>
      <c r="R250" s="28"/>
      <c r="S250" s="29"/>
      <c r="T250" s="30"/>
      <c r="U250" s="30"/>
      <c r="V250" s="26"/>
    </row>
    <row r="251" spans="1:25" ht="15.75" customHeight="1" x14ac:dyDescent="0.45">
      <c r="A251" s="17"/>
      <c r="B251" s="278" t="s">
        <v>248</v>
      </c>
      <c r="C251" s="279"/>
      <c r="D251" s="273"/>
      <c r="E251" s="274"/>
      <c r="F251" s="241"/>
      <c r="G251" s="242"/>
      <c r="H251" s="231"/>
      <c r="I251" s="17"/>
      <c r="J251" s="133"/>
      <c r="K251" s="130"/>
      <c r="P251" s="26"/>
      <c r="Q251" s="26"/>
      <c r="R251" s="28"/>
      <c r="S251" s="29"/>
      <c r="T251" s="30"/>
      <c r="U251" s="30"/>
      <c r="V251" s="26"/>
    </row>
    <row r="252" spans="1:25" ht="15.75" customHeight="1" x14ac:dyDescent="0.45">
      <c r="A252" s="17"/>
      <c r="B252" s="278" t="s">
        <v>249</v>
      </c>
      <c r="C252" s="279"/>
      <c r="D252" s="273"/>
      <c r="E252" s="274"/>
      <c r="F252" s="241"/>
      <c r="G252" s="242"/>
      <c r="H252" s="231"/>
      <c r="I252" s="17"/>
      <c r="J252" s="127"/>
      <c r="K252" s="132"/>
      <c r="P252" s="26"/>
      <c r="Q252" s="26"/>
      <c r="R252" s="28"/>
      <c r="S252" s="29"/>
      <c r="T252" s="30"/>
      <c r="U252" s="30"/>
      <c r="V252" s="26"/>
    </row>
    <row r="253" spans="1:25" ht="15.75" customHeight="1" x14ac:dyDescent="0.45">
      <c r="A253" s="17"/>
      <c r="B253" s="271" t="s">
        <v>16</v>
      </c>
      <c r="C253" s="272"/>
      <c r="D253" s="273"/>
      <c r="E253" s="274"/>
      <c r="F253" s="243"/>
      <c r="G253" s="280" t="str">
        <f>IF(E232="","",IF(AND(E239="",E240=""),"",IF(D210&lt;&gt;"Pay Stubs","", IF(YEAR(D212)=YEAR(E212), IF(OR(F253="", F253 = 0), (SUM(C253:E253)/3)*VLOOKUP(H208, PayPeriods, 3, FALSE), (F253/H212)*260), IF(G210=0,0,IF(OR(F253="", F253 = 0), SUM(C253:E253)/3*VLOOKUP(H208, PayPeriods, 3, FALSE), (F253/G210)*VLOOKUP(H208,PayPeriods,3,FALSE)))))))</f>
        <v/>
      </c>
      <c r="H253" s="235"/>
      <c r="I253" s="17"/>
      <c r="J253" s="403" t="s">
        <v>324</v>
      </c>
      <c r="K253" s="403"/>
      <c r="P253" s="26"/>
      <c r="Q253" s="26"/>
      <c r="R253" s="28"/>
      <c r="S253" s="29"/>
      <c r="T253" s="30"/>
      <c r="U253" s="30"/>
      <c r="V253" s="26"/>
    </row>
    <row r="254" spans="1:25" ht="26.25" customHeight="1" x14ac:dyDescent="0.45">
      <c r="A254" s="17"/>
      <c r="B254" s="271" t="s">
        <v>33</v>
      </c>
      <c r="C254" s="272"/>
      <c r="D254" s="273"/>
      <c r="E254" s="274"/>
      <c r="F254" s="243"/>
      <c r="G254" s="281" t="str">
        <f>IF(E232="","",IF(AND(E239="",E240=""),"",IF(D210&lt;&gt;"Pay Stubs","", IF(YEAR(D212)=YEAR(E212), IF(OR(F254="", F254 = 0), (SUM(C254:E254)/3)*VLOOKUP(H208, PayPeriods, 3, FALSE), (F254/H212)*260), IF(G210=0,0,IF(OR(F254="", F254 = 0), SUM(C254:E254)/3*VLOOKUP(H208, PayPeriods, 3, FALSE), (F254/G210)*VLOOKUP(H208,PayPeriods,3,FALSE)))))))</f>
        <v/>
      </c>
      <c r="H254" s="235"/>
      <c r="I254" s="17"/>
      <c r="J254" s="403" t="s">
        <v>325</v>
      </c>
      <c r="K254" s="403"/>
      <c r="P254" s="26"/>
      <c r="Q254" s="26"/>
      <c r="R254" s="28"/>
      <c r="S254" s="29"/>
      <c r="T254" s="30"/>
      <c r="U254" s="30"/>
      <c r="V254" s="26"/>
    </row>
    <row r="255" spans="1:25" ht="15.75" customHeight="1" x14ac:dyDescent="0.45">
      <c r="A255" s="17"/>
      <c r="B255" s="259" t="s">
        <v>103</v>
      </c>
      <c r="C255" s="272"/>
      <c r="D255" s="273"/>
      <c r="E255" s="274"/>
      <c r="F255" s="243"/>
      <c r="G255" s="280" t="str">
        <f>IF(E232 = "", "", IF(AND(E239 = "", E240=""), "", IF(D210 = "Pay Stubs", (G243+G253+G254), "")))</f>
        <v/>
      </c>
      <c r="H255" s="157" t="str">
        <f>IF(E232= "", "", IF(AND(E239="", E240 = ""), "", IF(D210 = "Pay Stubs", IF(YEAR(D212) = YEAR(F212), (F255/H212) *260, IF(G210 = 0, 0, (F255/G210)*VLOOKUP(H208,PayPeriods,3,FALSE))), "")))</f>
        <v/>
      </c>
      <c r="I255" s="17"/>
      <c r="J255" s="403" t="s">
        <v>326</v>
      </c>
      <c r="K255" s="403"/>
      <c r="P255" s="26"/>
      <c r="Q255" s="26"/>
      <c r="R255" s="28"/>
      <c r="S255" s="29"/>
      <c r="T255" s="30"/>
      <c r="U255" s="30"/>
      <c r="V255" s="26"/>
    </row>
    <row r="256" spans="1:25" ht="15.75" customHeight="1" x14ac:dyDescent="0.45">
      <c r="A256" s="17"/>
      <c r="B256" s="114"/>
      <c r="C256" s="183"/>
      <c r="D256" s="183"/>
      <c r="E256" s="183"/>
      <c r="F256" s="183"/>
      <c r="G256" s="183"/>
      <c r="H256" s="183"/>
      <c r="I256" s="17"/>
      <c r="J256" s="127"/>
      <c r="K256" s="128"/>
      <c r="P256" s="26"/>
      <c r="Q256" s="26"/>
      <c r="R256" s="28"/>
      <c r="S256" s="29"/>
      <c r="T256" s="30"/>
      <c r="U256" s="30"/>
      <c r="V256" s="26"/>
    </row>
    <row r="257" spans="1:22" ht="15.75" customHeight="1" x14ac:dyDescent="0.45">
      <c r="A257" s="17"/>
      <c r="B257" s="282" t="str">
        <f>IF(D210 = "VOE", "", IF((F243+F253+F254) = 0, "",IF((F243+F253+F254) = F255, "", "Year to Date Base pay, Overtime and Other income do not add to the Gross Wages, please correct or explain.")))</f>
        <v/>
      </c>
      <c r="C257" s="73"/>
      <c r="D257" s="73"/>
      <c r="E257" s="183"/>
      <c r="F257" s="78"/>
      <c r="G257" s="78"/>
      <c r="H257" s="78"/>
      <c r="I257" s="22"/>
      <c r="J257" s="127"/>
      <c r="K257" s="128"/>
      <c r="P257" s="26"/>
      <c r="Q257" s="26"/>
      <c r="R257" s="28"/>
      <c r="S257" s="29"/>
      <c r="T257" s="30"/>
      <c r="U257" s="30"/>
      <c r="V257" s="26"/>
    </row>
    <row r="258" spans="1:22" ht="15.75" customHeight="1" x14ac:dyDescent="0.45">
      <c r="A258" s="17"/>
      <c r="B258" s="282" t="str">
        <f>IF(D210 = "VOE", "", IF(F255 &lt; E255, "Year to Date Gross Wages must be greater than or equal to the last pay stub", ""))</f>
        <v/>
      </c>
      <c r="C258" s="73"/>
      <c r="D258" s="73"/>
      <c r="E258" s="78"/>
      <c r="F258" s="78"/>
      <c r="G258" s="78"/>
      <c r="H258" s="78"/>
      <c r="I258" s="22"/>
      <c r="J258" s="127"/>
      <c r="K258" s="128"/>
      <c r="P258" s="26"/>
      <c r="Q258" s="26"/>
      <c r="R258" s="28"/>
      <c r="S258" s="29"/>
      <c r="T258" s="30"/>
      <c r="U258" s="30"/>
      <c r="V258" s="26"/>
    </row>
    <row r="259" spans="1:22" ht="15.75" customHeight="1" x14ac:dyDescent="0.45">
      <c r="A259" s="17"/>
      <c r="B259" s="73"/>
      <c r="C259" s="282"/>
      <c r="D259" s="73"/>
      <c r="E259" s="78"/>
      <c r="F259" s="78"/>
      <c r="G259" s="78"/>
      <c r="H259" s="78"/>
      <c r="I259" s="22"/>
      <c r="J259" s="127"/>
      <c r="K259" s="128"/>
      <c r="P259" s="26"/>
      <c r="Q259" s="26"/>
      <c r="R259" s="28"/>
      <c r="S259" s="29"/>
      <c r="T259" s="30"/>
      <c r="U259" s="30"/>
      <c r="V259" s="26"/>
    </row>
    <row r="260" spans="1:22" ht="15.75" customHeight="1" x14ac:dyDescent="0.45">
      <c r="A260" s="17"/>
      <c r="B260" s="283" t="str">
        <f xml:space="preserve"> IF(AND(B261 = "", B262 = ""), "", "If Regular Base Hours and/or Base Pay Rate are not provided on the check stubs, enter the numbers calculated below.")</f>
        <v/>
      </c>
      <c r="C260" s="282"/>
      <c r="D260" s="73"/>
      <c r="E260" s="78"/>
      <c r="F260" s="78"/>
      <c r="G260" s="78"/>
      <c r="H260" s="78"/>
      <c r="I260" s="22"/>
      <c r="J260" s="127"/>
      <c r="K260" s="128"/>
      <c r="L260" s="32"/>
      <c r="M260" s="33"/>
      <c r="P260" s="26"/>
      <c r="Q260" s="26"/>
      <c r="R260" s="28"/>
      <c r="S260" s="29"/>
      <c r="T260" s="30"/>
      <c r="U260" s="30"/>
      <c r="V260" s="26"/>
    </row>
    <row r="261" spans="1:22" ht="15.75" customHeight="1" x14ac:dyDescent="0.45">
      <c r="A261" s="17"/>
      <c r="B261" s="284" t="str">
        <f>IF(D210 = "Pay Stubs", IF(G242 = "Hourly Pay Rate", IF(AND(C261="", D261 = "", E261 = ""), "","Hours Calculator"), ""), "")</f>
        <v/>
      </c>
      <c r="C261" s="285" t="str">
        <f>IF(D210 = "Pay Stubs", IF(G242 = "Hourly Pay Rate", IF(C242 = "", "",C243/C242), ""), "")</f>
        <v/>
      </c>
      <c r="D261" s="285" t="str">
        <f>IF(D210 = "Pay Stubs", IF(G242 = "Hourly Pay Rate", IF(D242 = "", "", D243/D242), ""), "")</f>
        <v/>
      </c>
      <c r="E261" s="285" t="str">
        <f>IF(D210 = "Pay Stubs", IF(G242 = "Hourly Pay Rate", IF(E242 = "", "", E243/E242), ""), "")</f>
        <v/>
      </c>
      <c r="F261" s="78"/>
      <c r="G261" s="75"/>
      <c r="H261" s="73"/>
      <c r="I261" s="22"/>
      <c r="J261" s="127"/>
      <c r="K261" s="128"/>
      <c r="L261" s="32"/>
      <c r="M261" s="33"/>
      <c r="P261" s="26"/>
      <c r="Q261" s="26"/>
      <c r="R261" s="28"/>
      <c r="S261" s="29"/>
      <c r="T261" s="30"/>
      <c r="U261" s="30"/>
      <c r="V261" s="26"/>
    </row>
    <row r="262" spans="1:22" ht="15.4" x14ac:dyDescent="0.45">
      <c r="A262" s="17"/>
      <c r="B262" s="291"/>
      <c r="C262" s="286" t="str">
        <f>IF(D210 = "Pay Stubs", IF(G242="Hourly Pay Rate", IF(OR(C241 = "",C241 = 0), "", C243/C241),""), "")</f>
        <v/>
      </c>
      <c r="D262" s="286" t="str">
        <f>IF(D210="Pay Stubs",IF(G242="Hourly Pay Rate",IF(OR(D241="", D241 = 0),"",D243/D241), ""),"")</f>
        <v/>
      </c>
      <c r="E262" s="286" t="str">
        <f>IF(D210 = "Pay Stubs", IF(G242="Hourly Pay Rate", IF(OR(E241 = "",E241 = 0), "", E243/E241), ""), "")</f>
        <v/>
      </c>
      <c r="F262" s="73"/>
      <c r="G262" s="75"/>
      <c r="H262" s="73"/>
      <c r="I262" s="22"/>
      <c r="J262" s="127"/>
      <c r="K262" s="128"/>
      <c r="L262" s="32"/>
      <c r="M262" s="33"/>
      <c r="P262" s="26"/>
      <c r="Q262" s="26"/>
      <c r="R262" s="28"/>
      <c r="S262" s="29"/>
      <c r="T262" s="30"/>
      <c r="U262" s="30"/>
      <c r="V262" s="26"/>
    </row>
    <row r="263" spans="1:22" ht="15.4" x14ac:dyDescent="0.45">
      <c r="A263" s="17"/>
      <c r="B263" s="73"/>
      <c r="C263" s="78"/>
      <c r="D263" s="78"/>
      <c r="E263" s="78"/>
      <c r="F263" s="78"/>
      <c r="G263" s="73"/>
      <c r="H263" s="287"/>
      <c r="I263" s="22"/>
      <c r="J263" s="127"/>
      <c r="K263" s="128"/>
      <c r="L263" s="32"/>
    </row>
    <row r="264" spans="1:22" ht="15.75" customHeight="1" x14ac:dyDescent="0.45">
      <c r="A264" s="17"/>
      <c r="B264" s="114"/>
      <c r="C264" s="73"/>
      <c r="D264" s="73"/>
      <c r="E264" s="73"/>
      <c r="F264" s="73"/>
      <c r="G264" s="73"/>
      <c r="H264" s="73"/>
      <c r="I264" s="17"/>
      <c r="J264" s="127"/>
      <c r="K264" s="128"/>
      <c r="L264" s="32"/>
    </row>
    <row r="265" spans="1:22" ht="16.5" customHeight="1" thickBot="1" x14ac:dyDescent="0.5">
      <c r="A265" s="17"/>
      <c r="B265" s="384" t="s">
        <v>84</v>
      </c>
      <c r="C265" s="386" t="s">
        <v>290</v>
      </c>
      <c r="D265" s="387"/>
      <c r="E265" s="292"/>
      <c r="F265" s="388" t="s">
        <v>107</v>
      </c>
      <c r="G265" s="389"/>
      <c r="H265" s="293"/>
      <c r="I265" s="17"/>
      <c r="J265" s="402" t="s">
        <v>265</v>
      </c>
      <c r="K265" s="402"/>
      <c r="L265" s="32"/>
    </row>
    <row r="266" spans="1:22" ht="15.75" customHeight="1" x14ac:dyDescent="0.45">
      <c r="A266" s="17"/>
      <c r="B266" s="385"/>
      <c r="C266" s="70"/>
      <c r="D266" s="70"/>
      <c r="E266" s="70"/>
      <c r="F266" s="70"/>
      <c r="G266" s="70"/>
      <c r="H266" s="146"/>
      <c r="I266" s="17"/>
      <c r="J266" s="351" t="s">
        <v>331</v>
      </c>
      <c r="K266" s="351"/>
      <c r="L266" s="32"/>
    </row>
    <row r="267" spans="1:22" ht="45.75" customHeight="1" thickBot="1" x14ac:dyDescent="0.5">
      <c r="A267" s="17"/>
      <c r="B267" s="236"/>
      <c r="C267" s="294">
        <f>52-E265</f>
        <v>52</v>
      </c>
      <c r="D267" s="295">
        <f>IF(E268= "", 52, 52-E268)</f>
        <v>52</v>
      </c>
      <c r="E267" s="220" t="s">
        <v>37</v>
      </c>
      <c r="F267" s="296" t="s">
        <v>50</v>
      </c>
      <c r="G267" s="296" t="s">
        <v>109</v>
      </c>
      <c r="H267" s="296" t="s">
        <v>108</v>
      </c>
      <c r="I267" s="17"/>
      <c r="J267" s="351" t="s">
        <v>332</v>
      </c>
      <c r="K267" s="351"/>
      <c r="L267" s="32"/>
    </row>
    <row r="268" spans="1:22" ht="15.75" customHeight="1" x14ac:dyDescent="0.45">
      <c r="A268" s="17"/>
      <c r="B268" s="357" t="str">
        <f>IF(E265 &gt;0, CONCATENATE(52-E265, " weeks employed in calendar year."), "")</f>
        <v/>
      </c>
      <c r="C268" s="391" t="s">
        <v>106</v>
      </c>
      <c r="D268" s="393"/>
      <c r="E268" s="297"/>
      <c r="F268" s="298"/>
      <c r="G268" s="299"/>
      <c r="H268" s="300"/>
      <c r="I268" s="17"/>
      <c r="J268" s="351"/>
      <c r="K268" s="351"/>
      <c r="L268" s="32"/>
    </row>
    <row r="269" spans="1:22" ht="15.75" customHeight="1" x14ac:dyDescent="0.45">
      <c r="A269" s="17"/>
      <c r="B269" s="357"/>
      <c r="C269" s="394" t="s">
        <v>34</v>
      </c>
      <c r="D269" s="395"/>
      <c r="E269" s="301"/>
      <c r="F269" s="298"/>
      <c r="G269" s="299"/>
      <c r="H269" s="300"/>
      <c r="I269" s="17"/>
      <c r="J269" s="351" t="s">
        <v>303</v>
      </c>
      <c r="K269" s="351"/>
      <c r="L269" s="25"/>
    </row>
    <row r="270" spans="1:22" ht="26.25" customHeight="1" x14ac:dyDescent="0.45">
      <c r="A270" s="17"/>
      <c r="B270" s="357"/>
      <c r="C270" s="391" t="s">
        <v>110</v>
      </c>
      <c r="D270" s="393"/>
      <c r="E270" s="328"/>
      <c r="F270" s="303"/>
      <c r="G270" s="304"/>
      <c r="H270" s="304"/>
      <c r="I270" s="17"/>
      <c r="J270" s="351" t="s">
        <v>304</v>
      </c>
      <c r="K270" s="351"/>
      <c r="L270" s="16"/>
    </row>
    <row r="271" spans="1:22" ht="15.75" customHeight="1" x14ac:dyDescent="0.45">
      <c r="A271" s="17"/>
      <c r="B271" s="390"/>
      <c r="C271" s="391" t="s">
        <v>92</v>
      </c>
      <c r="D271" s="393"/>
      <c r="E271" s="302"/>
      <c r="F271" s="305">
        <f>E270*E269</f>
        <v>0</v>
      </c>
      <c r="G271" s="157">
        <f>(52-E265)*F271</f>
        <v>0</v>
      </c>
      <c r="H271" s="299"/>
      <c r="I271" s="17"/>
      <c r="J271" s="351"/>
      <c r="K271" s="351"/>
      <c r="L271" s="16"/>
    </row>
    <row r="272" spans="1:22" ht="15.75" customHeight="1" x14ac:dyDescent="0.45">
      <c r="A272" s="17"/>
      <c r="B272" s="390"/>
      <c r="C272" s="391" t="s">
        <v>16</v>
      </c>
      <c r="D272" s="393"/>
      <c r="E272" s="302"/>
      <c r="F272" s="305" t="str">
        <f xml:space="preserve"> IF(OR(E268 = "", E268 = 0), "", E272/E268)</f>
        <v/>
      </c>
      <c r="G272" s="157" t="str">
        <f>IF(F272 = "", "", (52-E265)*F272)</f>
        <v/>
      </c>
      <c r="H272" s="299"/>
      <c r="I272" s="17"/>
      <c r="J272" s="351" t="s">
        <v>305</v>
      </c>
      <c r="K272" s="351"/>
      <c r="L272" s="16"/>
    </row>
    <row r="273" spans="1:13" ht="15.75" customHeight="1" x14ac:dyDescent="0.45">
      <c r="A273" s="17"/>
      <c r="B273" s="390"/>
      <c r="C273" s="391" t="s">
        <v>83</v>
      </c>
      <c r="D273" s="393"/>
      <c r="E273" s="302"/>
      <c r="F273" s="305" t="str">
        <f>IF(OR(E268= "", E268 = 0), "", E273/E268)</f>
        <v/>
      </c>
      <c r="G273" s="157" t="str">
        <f>IF(F273="", "", (52-E265)*F273)</f>
        <v/>
      </c>
      <c r="H273" s="299"/>
      <c r="I273" s="17"/>
      <c r="J273" s="351" t="s">
        <v>306</v>
      </c>
      <c r="K273" s="351"/>
      <c r="L273" s="16"/>
    </row>
    <row r="274" spans="1:13" ht="15.75" customHeight="1" x14ac:dyDescent="0.45">
      <c r="A274" s="17"/>
      <c r="B274" s="390"/>
      <c r="C274" s="396" t="s">
        <v>81</v>
      </c>
      <c r="D274" s="397"/>
      <c r="E274" s="243"/>
      <c r="F274" s="280">
        <f>SUM(F271:F273)</f>
        <v>0</v>
      </c>
      <c r="G274" s="157">
        <f>SUM(G271:G273)</f>
        <v>0</v>
      </c>
      <c r="H274" s="157">
        <f>IF(OR(E268 = "", E268 = 0), 0, (52-E265)*(E274/E268))</f>
        <v>0</v>
      </c>
      <c r="I274" s="17"/>
      <c r="J274" s="351" t="s">
        <v>307</v>
      </c>
      <c r="K274" s="351"/>
      <c r="L274" s="16"/>
    </row>
    <row r="275" spans="1:13" ht="15.75" customHeight="1" x14ac:dyDescent="0.45">
      <c r="A275" s="17"/>
      <c r="B275" s="168"/>
      <c r="C275" s="259" t="s">
        <v>113</v>
      </c>
      <c r="D275" s="306"/>
      <c r="E275" s="243"/>
      <c r="F275" s="307"/>
      <c r="G275" s="307"/>
      <c r="H275" s="308"/>
      <c r="I275" s="17"/>
      <c r="J275" s="127"/>
      <c r="K275" s="128"/>
      <c r="L275" s="16"/>
    </row>
    <row r="276" spans="1:13" ht="15.75" customHeight="1" x14ac:dyDescent="0.45">
      <c r="A276" s="17"/>
      <c r="B276" s="177"/>
      <c r="C276" s="398" t="s">
        <v>114</v>
      </c>
      <c r="D276" s="399"/>
      <c r="E276" s="243"/>
      <c r="F276" s="309"/>
      <c r="G276" s="309"/>
      <c r="H276" s="242"/>
      <c r="I276" s="17"/>
      <c r="J276" s="127"/>
      <c r="K276" s="128"/>
      <c r="L276" s="16"/>
    </row>
    <row r="277" spans="1:13" ht="15.75" customHeight="1" x14ac:dyDescent="0.45">
      <c r="A277" s="17"/>
      <c r="B277" s="73"/>
      <c r="C277" s="73"/>
      <c r="D277" s="73"/>
      <c r="E277" s="73"/>
      <c r="F277" s="73"/>
      <c r="G277" s="73"/>
      <c r="H277" s="73"/>
      <c r="I277" s="17"/>
      <c r="J277" s="127"/>
      <c r="K277" s="128"/>
      <c r="L277" s="16"/>
    </row>
    <row r="278" spans="1:13" ht="15.75" customHeight="1" thickBot="1" x14ac:dyDescent="0.5">
      <c r="A278" s="17"/>
      <c r="B278" s="400" t="s">
        <v>74</v>
      </c>
      <c r="C278" s="145"/>
      <c r="D278" s="145"/>
      <c r="E278" s="164" t="s">
        <v>111</v>
      </c>
      <c r="F278" s="164" t="s">
        <v>75</v>
      </c>
      <c r="G278" s="164" t="s">
        <v>76</v>
      </c>
      <c r="H278" s="310" t="s">
        <v>120</v>
      </c>
      <c r="I278" s="17"/>
      <c r="J278" s="402" t="s">
        <v>276</v>
      </c>
      <c r="K278" s="402"/>
      <c r="L278" s="16"/>
    </row>
    <row r="279" spans="1:13" ht="32.25" customHeight="1" x14ac:dyDescent="0.45">
      <c r="A279" s="17"/>
      <c r="B279" s="401"/>
      <c r="C279" s="391" t="s">
        <v>78</v>
      </c>
      <c r="D279" s="392"/>
      <c r="E279" s="325"/>
      <c r="F279" s="311"/>
      <c r="G279" s="312"/>
      <c r="H279" s="313">
        <f>IF(SUM(F279:G279)&gt;=24, SUM(F279:G279),SUM(E279:G279))</f>
        <v>0</v>
      </c>
      <c r="I279" s="17"/>
      <c r="J279" s="351" t="s">
        <v>308</v>
      </c>
      <c r="K279" s="351"/>
      <c r="L279" s="16"/>
    </row>
    <row r="280" spans="1:13" ht="28.5" customHeight="1" x14ac:dyDescent="0.45">
      <c r="A280" s="17"/>
      <c r="B280" s="168"/>
      <c r="C280" s="391" t="s">
        <v>77</v>
      </c>
      <c r="D280" s="392"/>
      <c r="E280" s="326"/>
      <c r="F280" s="314"/>
      <c r="G280" s="274"/>
      <c r="H280" s="315"/>
      <c r="I280" s="17"/>
      <c r="J280" s="351" t="s">
        <v>309</v>
      </c>
      <c r="K280" s="351"/>
      <c r="L280" s="16"/>
    </row>
    <row r="281" spans="1:13" ht="28.5" customHeight="1" x14ac:dyDescent="0.45">
      <c r="A281" s="17"/>
      <c r="B281" s="168"/>
      <c r="C281" s="391" t="s">
        <v>79</v>
      </c>
      <c r="D281" s="392"/>
      <c r="E281" s="326"/>
      <c r="F281" s="314"/>
      <c r="G281" s="274"/>
      <c r="H281" s="315"/>
      <c r="I281" s="17"/>
      <c r="J281" s="351" t="s">
        <v>310</v>
      </c>
      <c r="K281" s="351"/>
      <c r="L281" s="16"/>
    </row>
    <row r="282" spans="1:13" ht="15.75" customHeight="1" thickBot="1" x14ac:dyDescent="0.5">
      <c r="A282" s="17"/>
      <c r="B282" s="168"/>
      <c r="C282" s="391" t="s">
        <v>80</v>
      </c>
      <c r="D282" s="392"/>
      <c r="E282" s="316"/>
      <c r="F282" s="317"/>
      <c r="G282" s="318"/>
      <c r="H282" s="315"/>
      <c r="I282" s="17"/>
      <c r="J282" s="351" t="s">
        <v>311</v>
      </c>
      <c r="K282" s="351"/>
      <c r="L282" s="16"/>
    </row>
    <row r="283" spans="1:13" ht="15.75" customHeight="1" x14ac:dyDescent="0.45">
      <c r="A283" s="17"/>
      <c r="B283" s="168"/>
      <c r="C283" s="348" t="s">
        <v>81</v>
      </c>
      <c r="D283" s="349"/>
      <c r="E283" s="180">
        <f>IF(SUM(E280:E282)&lt;0,0,SUM(E280:E282))</f>
        <v>0</v>
      </c>
      <c r="F283" s="180">
        <f>IF(SUM(F280:F282)&lt;0,0,SUM(F280:F282))</f>
        <v>0</v>
      </c>
      <c r="G283" s="180">
        <f>IF(SUM(G280:G282)&lt;0,0,SUM(G280:G282))</f>
        <v>0</v>
      </c>
      <c r="H283" s="157">
        <f>IF(SUM(E283:G283)&lt;0,0,IF(H279 = 0, 0, IF(SUM(F279:G279)&gt;=24,SUM(F283:G283)/H279,SUM(E283:G283)/H279)))</f>
        <v>0</v>
      </c>
      <c r="I283" s="17"/>
      <c r="L283" s="16"/>
    </row>
    <row r="284" spans="1:13" ht="15.75" customHeight="1" x14ac:dyDescent="0.45">
      <c r="A284" s="17"/>
      <c r="B284" s="177"/>
      <c r="C284" s="319"/>
      <c r="D284" s="319"/>
      <c r="E284" s="320"/>
      <c r="F284" s="350" t="s">
        <v>121</v>
      </c>
      <c r="G284" s="350"/>
      <c r="H284" s="100">
        <f>IF(H279=0,0,(E283+(ROUND(H283,2)*(12-E279))))</f>
        <v>0</v>
      </c>
      <c r="I284" s="17"/>
      <c r="L284" s="16"/>
    </row>
    <row r="285" spans="1:13" ht="31.5" customHeight="1" x14ac:dyDescent="0.45">
      <c r="A285" s="17"/>
      <c r="B285" s="17"/>
      <c r="C285" s="17"/>
      <c r="D285" s="17"/>
      <c r="E285" s="17"/>
      <c r="F285" s="17"/>
      <c r="G285" s="17"/>
      <c r="H285" s="17"/>
      <c r="I285" s="17"/>
      <c r="L285" s="16"/>
    </row>
    <row r="286" spans="1:13" ht="31.5" customHeight="1" x14ac:dyDescent="0.45">
      <c r="A286" s="17"/>
      <c r="B286" s="35" t="str">
        <f>IF(D177 = "Pay Stubs", IF(#REF! = "Hourly Pay Rate", IF(AND(C286="", D286 = "", E286 = ""), "","Rate Calculator"), ""), "")</f>
        <v/>
      </c>
      <c r="C286" s="36" t="str">
        <f>IF(D177 = "Pay Stubs", IF(#REF!="Hourly Pay Rate", IF(OR(#REF! = "",#REF! = 0), "",#REF! /#REF!),""), "")</f>
        <v/>
      </c>
      <c r="D286" s="36" t="str">
        <f>IF(D177="Pay Stubs",IF(#REF!="Hourly Pay Rate",IF(OR(#REF!="",#REF! = 0),"",#REF!/#REF!), ""),"")</f>
        <v/>
      </c>
      <c r="E286" s="36" t="str">
        <f>IF(D177 = "Pay Stubs", IF(#REF!="Hourly Pay Rate", IF(OR(#REF! = "",#REF! = 0), "",#REF! /#REF!), ""), "")</f>
        <v/>
      </c>
      <c r="F286" s="22"/>
      <c r="G286" s="37"/>
      <c r="H286" s="17"/>
      <c r="I286" s="22"/>
      <c r="L286" s="16"/>
    </row>
    <row r="287" spans="1:13" ht="18" customHeight="1" x14ac:dyDescent="0.45">
      <c r="A287" s="13"/>
      <c r="B287" s="42" t="s">
        <v>187</v>
      </c>
      <c r="C287" s="43"/>
      <c r="D287" s="43"/>
      <c r="E287" s="43"/>
      <c r="F287" s="43"/>
      <c r="G287" s="13"/>
      <c r="H287" s="45" t="s">
        <v>234</v>
      </c>
      <c r="I287" s="43"/>
      <c r="L287" s="16"/>
    </row>
    <row r="288" spans="1:13" ht="14.25" customHeight="1" x14ac:dyDescent="0.45">
      <c r="A288" s="17"/>
      <c r="L288" s="26"/>
      <c r="M288" s="26"/>
    </row>
    <row r="289" spans="1:13" ht="14.25" customHeight="1" x14ac:dyDescent="0.45">
      <c r="A289" s="17"/>
      <c r="L289" s="26"/>
      <c r="M289" s="26"/>
    </row>
    <row r="290" spans="1:13" ht="14.25" customHeight="1" x14ac:dyDescent="0.45">
      <c r="A290" s="17"/>
      <c r="L290" s="26"/>
      <c r="M290" s="26"/>
    </row>
    <row r="291" spans="1:13" ht="16.5" customHeight="1" x14ac:dyDescent="0.45">
      <c r="A291" s="17"/>
      <c r="L291" s="26"/>
      <c r="M291" s="26"/>
    </row>
    <row r="292" spans="1:13" ht="15.75" customHeight="1" x14ac:dyDescent="0.45">
      <c r="A292" s="17"/>
      <c r="L292" s="26"/>
      <c r="M292" s="26"/>
    </row>
    <row r="293" spans="1:13" ht="15.4" x14ac:dyDescent="0.45">
      <c r="A293" s="17"/>
      <c r="L293" s="25"/>
    </row>
    <row r="294" spans="1:13" ht="15.4" x14ac:dyDescent="0.45">
      <c r="A294" s="17"/>
      <c r="L294" s="25"/>
    </row>
    <row r="295" spans="1:13" ht="15.4" x14ac:dyDescent="0.45">
      <c r="A295" s="17"/>
      <c r="L295" s="25"/>
    </row>
    <row r="296" spans="1:13" ht="15" customHeight="1" x14ac:dyDescent="0.45">
      <c r="L296" s="25"/>
    </row>
    <row r="297" spans="1:13" ht="15.4" x14ac:dyDescent="0.45"/>
    <row r="298" spans="1:13" ht="30" customHeight="1" x14ac:dyDescent="0.45">
      <c r="D298" s="44"/>
    </row>
    <row r="299" spans="1:13" ht="39" customHeight="1" x14ac:dyDescent="0.45"/>
    <row r="300" spans="1:13" ht="15" customHeight="1" x14ac:dyDescent="0.45"/>
    <row r="301" spans="1:13" ht="15" customHeight="1" x14ac:dyDescent="0.45"/>
    <row r="302" spans="1:13" ht="15" customHeight="1" x14ac:dyDescent="0.45"/>
    <row r="303" spans="1:13" ht="15" customHeight="1" x14ac:dyDescent="0.45"/>
    <row r="304" spans="1:13" ht="15" customHeight="1" x14ac:dyDescent="0.45"/>
    <row r="305" ht="15" customHeight="1" x14ac:dyDescent="0.45"/>
    <row r="306" ht="15" customHeight="1" x14ac:dyDescent="0.45"/>
    <row r="307" ht="15" customHeight="1" x14ac:dyDescent="0.45"/>
    <row r="308" ht="15" customHeight="1" x14ac:dyDescent="0.45"/>
    <row r="309" ht="15" customHeight="1" x14ac:dyDescent="0.45"/>
    <row r="310" ht="28.5" customHeight="1" x14ac:dyDescent="0.45"/>
    <row r="311" ht="35.25" customHeight="1" x14ac:dyDescent="0.45"/>
    <row r="312" ht="45" customHeight="1" x14ac:dyDescent="0.45"/>
    <row r="313" ht="36.75" customHeight="1" x14ac:dyDescent="0.45"/>
    <row r="314" ht="33.75" customHeight="1" x14ac:dyDescent="0.45"/>
    <row r="315" ht="15" customHeight="1" x14ac:dyDescent="0.45"/>
    <row r="316" ht="15" customHeight="1" x14ac:dyDescent="0.45"/>
    <row r="317" ht="15.4" x14ac:dyDescent="0.45"/>
    <row r="318" ht="15.4" x14ac:dyDescent="0.45"/>
    <row r="319" ht="15.4" x14ac:dyDescent="0.45"/>
    <row r="320" ht="15.4" x14ac:dyDescent="0.45"/>
    <row r="321" ht="2.25" hidden="1" customHeight="1" x14ac:dyDescent="0.45"/>
    <row r="322" ht="15.75" hidden="1" customHeight="1" x14ac:dyDescent="0.45"/>
    <row r="323" ht="15.75" hidden="1" customHeight="1" x14ac:dyDescent="0.45"/>
    <row r="324" ht="15.75" hidden="1" customHeight="1" x14ac:dyDescent="0.45"/>
    <row r="325" ht="15.75" hidden="1" customHeight="1" x14ac:dyDescent="0.45"/>
    <row r="326" ht="15.75" hidden="1" customHeight="1" x14ac:dyDescent="0.45"/>
    <row r="327" ht="15.75" hidden="1" customHeight="1" x14ac:dyDescent="0.45"/>
    <row r="328" ht="15.75" hidden="1" customHeight="1" x14ac:dyDescent="0.45"/>
    <row r="329" ht="15.75" hidden="1" customHeight="1" x14ac:dyDescent="0.45"/>
    <row r="330" ht="15.75" hidden="1" customHeight="1" x14ac:dyDescent="0.45"/>
    <row r="331" ht="3" hidden="1" customHeight="1" x14ac:dyDescent="0.45"/>
    <row r="332" ht="3" hidden="1" customHeight="1" x14ac:dyDescent="0.45"/>
    <row r="333" ht="3" hidden="1" customHeight="1" x14ac:dyDescent="0.45"/>
    <row r="334" ht="3" hidden="1" customHeight="1" x14ac:dyDescent="0.45"/>
    <row r="335" ht="3" hidden="1" customHeight="1" x14ac:dyDescent="0.45"/>
    <row r="336" ht="3" customHeight="1" x14ac:dyDescent="0.45"/>
    <row r="337" ht="15.75" customHeight="1" x14ac:dyDescent="0.45"/>
    <row r="338" ht="15.75" customHeight="1" x14ac:dyDescent="0.45"/>
    <row r="339" ht="15.75" customHeight="1" x14ac:dyDescent="0.45"/>
    <row r="340" ht="15.75" customHeight="1" x14ac:dyDescent="0.45"/>
    <row r="341" ht="15.75" customHeight="1" x14ac:dyDescent="0.45"/>
    <row r="342" ht="15.75" customHeight="1" x14ac:dyDescent="0.45"/>
    <row r="343" ht="15.75" customHeight="1" x14ac:dyDescent="0.45"/>
    <row r="344" ht="15.75" customHeight="1" x14ac:dyDescent="0.45"/>
    <row r="345" ht="15.75" customHeight="1" x14ac:dyDescent="0.45"/>
    <row r="346" ht="15.75" customHeight="1" x14ac:dyDescent="0.45"/>
    <row r="347" ht="15.75" customHeight="1" x14ac:dyDescent="0.45"/>
    <row r="348" ht="15.75" customHeight="1" x14ac:dyDescent="0.45"/>
    <row r="349" ht="15.75" customHeight="1" x14ac:dyDescent="0.45"/>
    <row r="350" ht="15.75" customHeight="1" x14ac:dyDescent="0.45"/>
    <row r="351" ht="15.75" customHeight="1" x14ac:dyDescent="0.45"/>
    <row r="352" ht="15.75" customHeight="1" x14ac:dyDescent="0.45"/>
    <row r="353" ht="15.75" customHeight="1" x14ac:dyDescent="0.45"/>
    <row r="354" ht="15.75" customHeight="1" x14ac:dyDescent="0.45"/>
    <row r="355" ht="15.75" customHeight="1" x14ac:dyDescent="0.45"/>
    <row r="356" ht="15.75" customHeight="1" x14ac:dyDescent="0.45"/>
    <row r="357" ht="15.75" customHeight="1" x14ac:dyDescent="0.45"/>
    <row r="358" ht="15.75" customHeight="1" x14ac:dyDescent="0.45"/>
  </sheetData>
  <sheetProtection algorithmName="SHA-512" hashValue="RvWttVsIiRC5gO+noo9V8J4LzEI6HiCkzjYsd1WMDgr8Qe62V0Apyo1ywBWh4hiMHTZZaHS+bGOSZO1R0zYypw==" saltValue="YK0PwuYYj5UgNJUgjrpT6g==" spinCount="100000" sheet="1" objects="1" scenarios="1"/>
  <mergeCells count="340">
    <mergeCell ref="B15:D15"/>
    <mergeCell ref="J15:K15"/>
    <mergeCell ref="J16:K16"/>
    <mergeCell ref="J17:K17"/>
    <mergeCell ref="J18:K18"/>
    <mergeCell ref="C19:D19"/>
    <mergeCell ref="J19:K19"/>
    <mergeCell ref="B13:D13"/>
    <mergeCell ref="J13:K13"/>
    <mergeCell ref="B14:D14"/>
    <mergeCell ref="J14:K14"/>
    <mergeCell ref="B1:H2"/>
    <mergeCell ref="J2:K2"/>
    <mergeCell ref="D3:F3"/>
    <mergeCell ref="J3:K3"/>
    <mergeCell ref="J4:K4"/>
    <mergeCell ref="E5:H5"/>
    <mergeCell ref="J5:K5"/>
    <mergeCell ref="J11:K11"/>
    <mergeCell ref="B12:D12"/>
    <mergeCell ref="J12:K12"/>
    <mergeCell ref="J6:K6"/>
    <mergeCell ref="J7:K7"/>
    <mergeCell ref="B8:D8"/>
    <mergeCell ref="G8:H11"/>
    <mergeCell ref="J8:K8"/>
    <mergeCell ref="B9:D9"/>
    <mergeCell ref="J9:K9"/>
    <mergeCell ref="B10:D10"/>
    <mergeCell ref="J10:K10"/>
    <mergeCell ref="B11:D11"/>
    <mergeCell ref="C20:D20"/>
    <mergeCell ref="K20:K27"/>
    <mergeCell ref="C21:D21"/>
    <mergeCell ref="C22:D22"/>
    <mergeCell ref="C23:D23"/>
    <mergeCell ref="C24:D24"/>
    <mergeCell ref="C25:D25"/>
    <mergeCell ref="C26:D26"/>
    <mergeCell ref="J39:K39"/>
    <mergeCell ref="J33:K33"/>
    <mergeCell ref="J34:K34"/>
    <mergeCell ref="J35:K35"/>
    <mergeCell ref="J36:K36"/>
    <mergeCell ref="C38:H38"/>
    <mergeCell ref="J38:K38"/>
    <mergeCell ref="J28:K28"/>
    <mergeCell ref="J29:K29"/>
    <mergeCell ref="J30:K30"/>
    <mergeCell ref="D31:G31"/>
    <mergeCell ref="J31:K31"/>
    <mergeCell ref="J32:K32"/>
    <mergeCell ref="J40:K41"/>
    <mergeCell ref="C41:D41"/>
    <mergeCell ref="B42:B45"/>
    <mergeCell ref="C42:D42"/>
    <mergeCell ref="G42:H42"/>
    <mergeCell ref="C43:D43"/>
    <mergeCell ref="F43:H43"/>
    <mergeCell ref="J43:K43"/>
    <mergeCell ref="C44:D44"/>
    <mergeCell ref="C47:D48"/>
    <mergeCell ref="J47:K49"/>
    <mergeCell ref="C49:D49"/>
    <mergeCell ref="C50:D50"/>
    <mergeCell ref="J50:K50"/>
    <mergeCell ref="C51:D51"/>
    <mergeCell ref="F44:G44"/>
    <mergeCell ref="J44:K44"/>
    <mergeCell ref="C45:D45"/>
    <mergeCell ref="J45:K45"/>
    <mergeCell ref="C46:D46"/>
    <mergeCell ref="J46:K46"/>
    <mergeCell ref="J56:K56"/>
    <mergeCell ref="C57:E57"/>
    <mergeCell ref="J57:K58"/>
    <mergeCell ref="C58:H58"/>
    <mergeCell ref="J59:K59"/>
    <mergeCell ref="J60:K60"/>
    <mergeCell ref="J53:K53"/>
    <mergeCell ref="C54:D54"/>
    <mergeCell ref="J54:K54"/>
    <mergeCell ref="C55:D55"/>
    <mergeCell ref="F55:G55"/>
    <mergeCell ref="J55:K55"/>
    <mergeCell ref="B53:H53"/>
    <mergeCell ref="J67:K67"/>
    <mergeCell ref="J69:K69"/>
    <mergeCell ref="J76:K76"/>
    <mergeCell ref="J77:K77"/>
    <mergeCell ref="J78:K78"/>
    <mergeCell ref="F61:F64"/>
    <mergeCell ref="G61:H64"/>
    <mergeCell ref="J61:K62"/>
    <mergeCell ref="J63:K65"/>
    <mergeCell ref="G65:H65"/>
    <mergeCell ref="J66:K66"/>
    <mergeCell ref="J68:K68"/>
    <mergeCell ref="J70:K70"/>
    <mergeCell ref="J73:K73"/>
    <mergeCell ref="J74:K74"/>
    <mergeCell ref="J85:K85"/>
    <mergeCell ref="J86:K86"/>
    <mergeCell ref="J87:K87"/>
    <mergeCell ref="J88:K88"/>
    <mergeCell ref="J89:K89"/>
    <mergeCell ref="D90:G90"/>
    <mergeCell ref="J90:K90"/>
    <mergeCell ref="J79:K79"/>
    <mergeCell ref="J80:K80"/>
    <mergeCell ref="J81:K81"/>
    <mergeCell ref="J82:K82"/>
    <mergeCell ref="J83:K83"/>
    <mergeCell ref="J84:K84"/>
    <mergeCell ref="B101:B104"/>
    <mergeCell ref="C101:D101"/>
    <mergeCell ref="G101:H101"/>
    <mergeCell ref="C102:D102"/>
    <mergeCell ref="F102:H102"/>
    <mergeCell ref="J102:K102"/>
    <mergeCell ref="C103:D103"/>
    <mergeCell ref="J91:K91"/>
    <mergeCell ref="J92:K92"/>
    <mergeCell ref="J93:K93"/>
    <mergeCell ref="J94:K94"/>
    <mergeCell ref="J95:K95"/>
    <mergeCell ref="C97:H97"/>
    <mergeCell ref="J97:K97"/>
    <mergeCell ref="F103:G103"/>
    <mergeCell ref="J103:K103"/>
    <mergeCell ref="C104:D104"/>
    <mergeCell ref="J104:K104"/>
    <mergeCell ref="J115:K115"/>
    <mergeCell ref="C116:E116"/>
    <mergeCell ref="J116:K117"/>
    <mergeCell ref="C117:H117"/>
    <mergeCell ref="J118:K118"/>
    <mergeCell ref="J119:K119"/>
    <mergeCell ref="C105:D105"/>
    <mergeCell ref="J105:K105"/>
    <mergeCell ref="J98:K98"/>
    <mergeCell ref="J99:K100"/>
    <mergeCell ref="C100:D100"/>
    <mergeCell ref="C113:D113"/>
    <mergeCell ref="J113:K113"/>
    <mergeCell ref="C114:D114"/>
    <mergeCell ref="F114:G114"/>
    <mergeCell ref="J114:K114"/>
    <mergeCell ref="C106:D107"/>
    <mergeCell ref="J106:K108"/>
    <mergeCell ref="C108:D108"/>
    <mergeCell ref="C109:D109"/>
    <mergeCell ref="J109:K109"/>
    <mergeCell ref="C110:D110"/>
    <mergeCell ref="J110:K110"/>
    <mergeCell ref="B112:H112"/>
    <mergeCell ref="J126:K126"/>
    <mergeCell ref="J127:K127"/>
    <mergeCell ref="J135:K135"/>
    <mergeCell ref="J136:K136"/>
    <mergeCell ref="J137:K137"/>
    <mergeCell ref="J128:K128"/>
    <mergeCell ref="J129:K129"/>
    <mergeCell ref="J130:K130"/>
    <mergeCell ref="F120:F123"/>
    <mergeCell ref="G120:H123"/>
    <mergeCell ref="J120:K120"/>
    <mergeCell ref="J121:K122"/>
    <mergeCell ref="J123:K125"/>
    <mergeCell ref="G124:H124"/>
    <mergeCell ref="J144:K144"/>
    <mergeCell ref="J145:K145"/>
    <mergeCell ref="J146:K146"/>
    <mergeCell ref="J147:K147"/>
    <mergeCell ref="J148:K148"/>
    <mergeCell ref="D149:G149"/>
    <mergeCell ref="J149:K149"/>
    <mergeCell ref="J138:K138"/>
    <mergeCell ref="J139:K139"/>
    <mergeCell ref="J140:K140"/>
    <mergeCell ref="J141:K141"/>
    <mergeCell ref="J142:K142"/>
    <mergeCell ref="J143:K143"/>
    <mergeCell ref="J150:K150"/>
    <mergeCell ref="J151:K151"/>
    <mergeCell ref="J152:K152"/>
    <mergeCell ref="J153:K153"/>
    <mergeCell ref="J154:K154"/>
    <mergeCell ref="C156:H156"/>
    <mergeCell ref="J156:K156"/>
    <mergeCell ref="F162:G162"/>
    <mergeCell ref="J162:K162"/>
    <mergeCell ref="C164:D164"/>
    <mergeCell ref="J164:K164"/>
    <mergeCell ref="J157:K157"/>
    <mergeCell ref="J158:K159"/>
    <mergeCell ref="C159:D159"/>
    <mergeCell ref="J170:K170"/>
    <mergeCell ref="C172:D172"/>
    <mergeCell ref="J172:K172"/>
    <mergeCell ref="B171:H171"/>
    <mergeCell ref="B160:B163"/>
    <mergeCell ref="C160:D160"/>
    <mergeCell ref="G160:H160"/>
    <mergeCell ref="C161:D161"/>
    <mergeCell ref="F161:H161"/>
    <mergeCell ref="J161:K161"/>
    <mergeCell ref="C162:D162"/>
    <mergeCell ref="C163:D163"/>
    <mergeCell ref="J163:K163"/>
    <mergeCell ref="C173:D173"/>
    <mergeCell ref="F173:G173"/>
    <mergeCell ref="J173:K173"/>
    <mergeCell ref="C165:D166"/>
    <mergeCell ref="J165:K167"/>
    <mergeCell ref="C167:D167"/>
    <mergeCell ref="C168:D168"/>
    <mergeCell ref="J168:K168"/>
    <mergeCell ref="C169:D169"/>
    <mergeCell ref="J169:K169"/>
    <mergeCell ref="J174:K174"/>
    <mergeCell ref="C175:E175"/>
    <mergeCell ref="J175:K176"/>
    <mergeCell ref="C176:H176"/>
    <mergeCell ref="J177:K177"/>
    <mergeCell ref="J178:K178"/>
    <mergeCell ref="J185:K185"/>
    <mergeCell ref="J188:K189"/>
    <mergeCell ref="J194:K194"/>
    <mergeCell ref="F179:F182"/>
    <mergeCell ref="G179:H182"/>
    <mergeCell ref="J179:K180"/>
    <mergeCell ref="J181:K183"/>
    <mergeCell ref="G183:H183"/>
    <mergeCell ref="J184:K184"/>
    <mergeCell ref="J186:K186"/>
    <mergeCell ref="J187:K187"/>
    <mergeCell ref="J209:K209"/>
    <mergeCell ref="J210:K210"/>
    <mergeCell ref="J211:K211"/>
    <mergeCell ref="J212:K212"/>
    <mergeCell ref="J220:K220"/>
    <mergeCell ref="C221:D221"/>
    <mergeCell ref="J221:K221"/>
    <mergeCell ref="J213:K213"/>
    <mergeCell ref="D208:G208"/>
    <mergeCell ref="J208:K208"/>
    <mergeCell ref="J198:K198"/>
    <mergeCell ref="J199:K199"/>
    <mergeCell ref="J200:K200"/>
    <mergeCell ref="J201:K201"/>
    <mergeCell ref="J202:K202"/>
    <mergeCell ref="J195:K195"/>
    <mergeCell ref="J196:K196"/>
    <mergeCell ref="J197:K197"/>
    <mergeCell ref="J207:K207"/>
    <mergeCell ref="J203:K203"/>
    <mergeCell ref="J204:K204"/>
    <mergeCell ref="J205:K205"/>
    <mergeCell ref="J206:K206"/>
    <mergeCell ref="B219:B222"/>
    <mergeCell ref="J215:K215"/>
    <mergeCell ref="C231:D231"/>
    <mergeCell ref="J231:K231"/>
    <mergeCell ref="C226:D226"/>
    <mergeCell ref="C227:D227"/>
    <mergeCell ref="J227:K227"/>
    <mergeCell ref="C215:H215"/>
    <mergeCell ref="J216:K216"/>
    <mergeCell ref="J217:K218"/>
    <mergeCell ref="G219:H219"/>
    <mergeCell ref="F220:H220"/>
    <mergeCell ref="F221:G221"/>
    <mergeCell ref="C218:D218"/>
    <mergeCell ref="C219:D219"/>
    <mergeCell ref="C220:D220"/>
    <mergeCell ref="B230:H230"/>
    <mergeCell ref="J232:K232"/>
    <mergeCell ref="J233:K233"/>
    <mergeCell ref="C234:E234"/>
    <mergeCell ref="J234:K235"/>
    <mergeCell ref="C235:H235"/>
    <mergeCell ref="J236:K236"/>
    <mergeCell ref="J237:K238"/>
    <mergeCell ref="C222:D222"/>
    <mergeCell ref="J222:K222"/>
    <mergeCell ref="J254:K254"/>
    <mergeCell ref="J265:K265"/>
    <mergeCell ref="J242:K242"/>
    <mergeCell ref="J253:K253"/>
    <mergeCell ref="F238:F241"/>
    <mergeCell ref="G238:H241"/>
    <mergeCell ref="J239:K241"/>
    <mergeCell ref="G242:H242"/>
    <mergeCell ref="J243:K243"/>
    <mergeCell ref="J245:K245"/>
    <mergeCell ref="J246:K246"/>
    <mergeCell ref="J255:K255"/>
    <mergeCell ref="B265:B266"/>
    <mergeCell ref="C265:D265"/>
    <mergeCell ref="F265:G265"/>
    <mergeCell ref="B268:B270"/>
    <mergeCell ref="B271:B274"/>
    <mergeCell ref="J272:K272"/>
    <mergeCell ref="J273:K273"/>
    <mergeCell ref="C274:D274"/>
    <mergeCell ref="J274:K274"/>
    <mergeCell ref="B278:B279"/>
    <mergeCell ref="J282:K282"/>
    <mergeCell ref="C283:D283"/>
    <mergeCell ref="C270:D270"/>
    <mergeCell ref="J270:K270"/>
    <mergeCell ref="C271:D271"/>
    <mergeCell ref="J271:K271"/>
    <mergeCell ref="C272:D272"/>
    <mergeCell ref="C273:D273"/>
    <mergeCell ref="F284:G284"/>
    <mergeCell ref="C223:D223"/>
    <mergeCell ref="J223:K223"/>
    <mergeCell ref="C224:D225"/>
    <mergeCell ref="J224:K226"/>
    <mergeCell ref="C228:D228"/>
    <mergeCell ref="J228:K228"/>
    <mergeCell ref="C232:D232"/>
    <mergeCell ref="F232:G232"/>
    <mergeCell ref="C280:D280"/>
    <mergeCell ref="J280:K280"/>
    <mergeCell ref="C281:D281"/>
    <mergeCell ref="J281:K281"/>
    <mergeCell ref="C282:D282"/>
    <mergeCell ref="J278:K278"/>
    <mergeCell ref="C279:D279"/>
    <mergeCell ref="J279:K279"/>
    <mergeCell ref="C276:D276"/>
    <mergeCell ref="J266:K266"/>
    <mergeCell ref="J267:K267"/>
    <mergeCell ref="C268:D268"/>
    <mergeCell ref="J268:K268"/>
    <mergeCell ref="C269:D269"/>
    <mergeCell ref="J269:K269"/>
  </mergeCells>
  <conditionalFormatting sqref="B38:H51">
    <cfRule type="expression" dxfId="46" priority="63">
      <formula>$D$33="Pay Stubs"</formula>
    </cfRule>
  </conditionalFormatting>
  <conditionalFormatting sqref="B55:H78">
    <cfRule type="expression" dxfId="45" priority="53">
      <formula>$D$33="VOE"</formula>
    </cfRule>
  </conditionalFormatting>
  <conditionalFormatting sqref="B97:H110">
    <cfRule type="expression" dxfId="44" priority="46">
      <formula>$D$92="Pay Stubs"</formula>
    </cfRule>
  </conditionalFormatting>
  <conditionalFormatting sqref="B114:H137">
    <cfRule type="expression" dxfId="43" priority="36">
      <formula>$D$92="VOE"</formula>
    </cfRule>
  </conditionalFormatting>
  <conditionalFormatting sqref="B156:H169">
    <cfRule type="expression" dxfId="42" priority="29">
      <formula>$D$151="Pay Stubs"</formula>
    </cfRule>
  </conditionalFormatting>
  <conditionalFormatting sqref="B173:H196">
    <cfRule type="expression" dxfId="41" priority="19">
      <formula>$D$151="VOE"</formula>
    </cfRule>
  </conditionalFormatting>
  <conditionalFormatting sqref="B215:H228">
    <cfRule type="expression" dxfId="40" priority="12">
      <formula>$D$210="Pay Stubs"</formula>
    </cfRule>
  </conditionalFormatting>
  <conditionalFormatting sqref="B232:H255">
    <cfRule type="expression" dxfId="39" priority="2">
      <formula>$D$210="VOE"</formula>
    </cfRule>
  </conditionalFormatting>
  <conditionalFormatting sqref="C57:E57">
    <cfRule type="cellIs" dxfId="38" priority="65" stopIfTrue="1" operator="equal">
      <formula>"Payroll Frequency changed, delete value in F79"</formula>
    </cfRule>
  </conditionalFormatting>
  <conditionalFormatting sqref="C116:E116">
    <cfRule type="cellIs" dxfId="37" priority="48" stopIfTrue="1" operator="equal">
      <formula>"Payroll Frequency changed, delete value in F79"</formula>
    </cfRule>
  </conditionalFormatting>
  <conditionalFormatting sqref="C175:E175">
    <cfRule type="cellIs" dxfId="36" priority="31" stopIfTrue="1" operator="equal">
      <formula>"Payroll Frequency changed, delete value in F79"</formula>
    </cfRule>
  </conditionalFormatting>
  <conditionalFormatting sqref="C234:E234">
    <cfRule type="cellIs" dxfId="35" priority="14" stopIfTrue="1" operator="equal">
      <formula>"Payroll Frequency changed, delete value in F79"</formula>
    </cfRule>
  </conditionalFormatting>
  <conditionalFormatting sqref="C238:E242 G242:H242 C243:F255">
    <cfRule type="expression" dxfId="34" priority="1">
      <formula>$D$210="VOE"</formula>
    </cfRule>
  </conditionalFormatting>
  <conditionalFormatting sqref="C66:F78">
    <cfRule type="expression" dxfId="33" priority="52">
      <formula>$D$33="VOE"</formula>
    </cfRule>
  </conditionalFormatting>
  <conditionalFormatting sqref="C125:F137">
    <cfRule type="expression" dxfId="32" priority="35">
      <formula>$D$92="VOE"</formula>
    </cfRule>
  </conditionalFormatting>
  <conditionalFormatting sqref="C184:F196">
    <cfRule type="expression" dxfId="31" priority="18">
      <formula>$D$151="VOE"</formula>
    </cfRule>
  </conditionalFormatting>
  <conditionalFormatting sqref="E19">
    <cfRule type="expression" dxfId="30" priority="128">
      <formula>$E$19&lt;&gt;""</formula>
    </cfRule>
  </conditionalFormatting>
  <conditionalFormatting sqref="E33">
    <cfRule type="expression" dxfId="29" priority="59">
      <formula>$D$33 = ""</formula>
    </cfRule>
  </conditionalFormatting>
  <conditionalFormatting sqref="E41:E51 G42">
    <cfRule type="expression" dxfId="28" priority="61">
      <formula>$D$33="Pay Stubs"</formula>
    </cfRule>
  </conditionalFormatting>
  <conditionalFormatting sqref="E55 C61:E65 G65:H65">
    <cfRule type="expression" dxfId="27" priority="60">
      <formula>$D$33="VOE"</formula>
    </cfRule>
  </conditionalFormatting>
  <conditionalFormatting sqref="E92">
    <cfRule type="expression" dxfId="26" priority="42">
      <formula>$D$92 = ""</formula>
    </cfRule>
  </conditionalFormatting>
  <conditionalFormatting sqref="E100:E110 G101">
    <cfRule type="expression" dxfId="25" priority="44">
      <formula>$D$92="Pay Stubs"</formula>
    </cfRule>
  </conditionalFormatting>
  <conditionalFormatting sqref="E114 C120:E124 G124:H124">
    <cfRule type="expression" dxfId="24" priority="43">
      <formula>$D$92="VOE"</formula>
    </cfRule>
  </conditionalFormatting>
  <conditionalFormatting sqref="E151">
    <cfRule type="expression" dxfId="23" priority="25">
      <formula>$D$151 = ""</formula>
    </cfRule>
  </conditionalFormatting>
  <conditionalFormatting sqref="E159:E169 G160">
    <cfRule type="expression" dxfId="22" priority="27">
      <formula>$D$151="Pay Stubs"</formula>
    </cfRule>
  </conditionalFormatting>
  <conditionalFormatting sqref="E173 C179:E183 G183:H183">
    <cfRule type="expression" dxfId="21" priority="26">
      <formula>$D$151="VOE"</formula>
    </cfRule>
  </conditionalFormatting>
  <conditionalFormatting sqref="E210">
    <cfRule type="expression" dxfId="20" priority="8">
      <formula>$D$210 = ""</formula>
    </cfRule>
  </conditionalFormatting>
  <conditionalFormatting sqref="E218:E228 G219">
    <cfRule type="expression" dxfId="19" priority="10">
      <formula>$D$210="Pay Stubs"</formula>
    </cfRule>
  </conditionalFormatting>
  <conditionalFormatting sqref="E232">
    <cfRule type="expression" dxfId="18" priority="9">
      <formula>$D$210="VOE"</formula>
    </cfRule>
  </conditionalFormatting>
  <conditionalFormatting sqref="E19:F19">
    <cfRule type="expression" dxfId="17" priority="129">
      <formula>$H$265= "Yes"</formula>
    </cfRule>
  </conditionalFormatting>
  <conditionalFormatting sqref="F19">
    <cfRule type="expression" dxfId="16" priority="127">
      <formula>$F$19&lt;&gt; ""</formula>
    </cfRule>
  </conditionalFormatting>
  <conditionalFormatting sqref="F57">
    <cfRule type="cellIs" dxfId="15" priority="64" stopIfTrue="1" operator="greaterThan">
      <formula>$G$57</formula>
    </cfRule>
    <cfRule type="cellIs" dxfId="14" priority="67" stopIfTrue="1" operator="lessThan">
      <formula>$G$57</formula>
    </cfRule>
  </conditionalFormatting>
  <conditionalFormatting sqref="F116">
    <cfRule type="cellIs" dxfId="13" priority="47" stopIfTrue="1" operator="greaterThan">
      <formula>$G$116</formula>
    </cfRule>
    <cfRule type="cellIs" dxfId="12" priority="50" stopIfTrue="1" operator="lessThan">
      <formula>$G$116</formula>
    </cfRule>
  </conditionalFormatting>
  <conditionalFormatting sqref="F175">
    <cfRule type="cellIs" dxfId="11" priority="33" stopIfTrue="1" operator="lessThan">
      <formula>$G$175</formula>
    </cfRule>
    <cfRule type="cellIs" dxfId="10" priority="30" stopIfTrue="1" operator="greaterThan">
      <formula>$G$175</formula>
    </cfRule>
  </conditionalFormatting>
  <conditionalFormatting sqref="F234">
    <cfRule type="cellIs" dxfId="9" priority="13" stopIfTrue="1" operator="greaterThan">
      <formula>$G$234</formula>
    </cfRule>
    <cfRule type="cellIs" dxfId="8" priority="16" stopIfTrue="1" operator="lessThan">
      <formula>$G$234</formula>
    </cfRule>
  </conditionalFormatting>
  <conditionalFormatting sqref="H44">
    <cfRule type="cellIs" dxfId="7" priority="66" stopIfTrue="1" operator="greaterThan">
      <formula>$I$44</formula>
    </cfRule>
    <cfRule type="cellIs" dxfId="6" priority="68" stopIfTrue="1" operator="lessThan">
      <formula>$I$44</formula>
    </cfRule>
  </conditionalFormatting>
  <conditionalFormatting sqref="H103">
    <cfRule type="cellIs" dxfId="5" priority="51" stopIfTrue="1" operator="lessThan">
      <formula>$I$44</formula>
    </cfRule>
    <cfRule type="cellIs" dxfId="4" priority="49" stopIfTrue="1" operator="greaterThan">
      <formula>$I$44</formula>
    </cfRule>
  </conditionalFormatting>
  <conditionalFormatting sqref="H162">
    <cfRule type="cellIs" dxfId="3" priority="32" stopIfTrue="1" operator="greaterThan">
      <formula>$I$44</formula>
    </cfRule>
    <cfRule type="cellIs" dxfId="2" priority="34" stopIfTrue="1" operator="lessThan">
      <formula>$I$44</formula>
    </cfRule>
  </conditionalFormatting>
  <conditionalFormatting sqref="H221">
    <cfRule type="cellIs" dxfId="1" priority="17" stopIfTrue="1" operator="lessThan">
      <formula>$I$44</formula>
    </cfRule>
    <cfRule type="cellIs" dxfId="0" priority="15" stopIfTrue="1" operator="greaterThan">
      <formula>$I$44</formula>
    </cfRule>
  </conditionalFormatting>
  <dataValidations count="33">
    <dataValidation type="date" allowBlank="1" showInputMessage="1" showErrorMessage="1" errorTitle="Invalid Date" error="The date you entered is either invalid format or out of range. Please make sure the date is corrent and then proceed." promptTitle="Date Format" prompt="mm/dd/yyyy" sqref="D35 D94 D153 D212" xr:uid="{00000000-0002-0000-0900-000000000000}">
      <formula1>EDATE(TODAY(),-1200)</formula1>
      <formula2>TODAY()</formula2>
    </dataValidation>
    <dataValidation type="custom" allowBlank="1" showInputMessage="1" showErrorMessage="1" errorTitle="Section" error="Incorrect Section!!" sqref="F78 C61:E65 C67:E78" xr:uid="{00000000-0002-0000-0900-000001000000}">
      <formula1>INDIRECT("$D$33") = "Pay Stubs"</formula1>
    </dataValidation>
    <dataValidation type="custom" allowBlank="1" showInputMessage="1" showErrorMessage="1" errorTitle="Section" error="Incorrect Section!!" sqref="E41:E42 E44:E51" xr:uid="{00000000-0002-0000-0900-000002000000}">
      <formula1>INDIRECT("$D$33") = "VOE"</formula1>
    </dataValidation>
    <dataValidation allowBlank="1" showInputMessage="1" showErrorMessage="1" prompt="Gross income will be calculated by taking the net income and adding back the amount of depreciation or amortization taken in that year.  If the resulting income is negative, gross income will be indicated as $0 for the year." sqref="C283:D283" xr:uid="{00000000-0002-0000-0900-000003000000}"/>
    <dataValidation allowBlank="1" showInputMessage="1" showErrorMessage="1" prompt="Monthly Average * Months Remaining in Current Year + Current Year Gross income." sqref="F284:G284" xr:uid="{00000000-0002-0000-0900-000004000000}"/>
    <dataValidation allowBlank="1" showInputMessage="1" showErrorMessage="1" prompt="Earnings for the remainder of the year will be based on the monthly average of the adjusted income from the two most recent years.  If less than two prior years self employment history, the current year will be included in the average." sqref="H278" xr:uid="{00000000-0002-0000-0900-000005000000}"/>
    <dataValidation allowBlank="1" showInputMessage="1" showErrorMessage="1" prompt="Include vacation, holiday and sick time in regular/base hours.  " sqref="B64 B123 B182 B241" xr:uid="{00000000-0002-0000-0900-000006000000}"/>
    <dataValidation allowBlank="1" showInputMessage="1" showErrorMessage="1" prompt="Include vacation, holiday and sick pay in Base Pay." sqref="B66 B125 B184 B243" xr:uid="{00000000-0002-0000-0900-000007000000}"/>
    <dataValidation allowBlank="1" showInputMessage="1" showErrorMessage="1" prompt="It is important to determine the pay schedule to accurately calculate pay periods to date." sqref="F44:G44 C57:E57 C116:E116 F103:G103 C175:E175 F162:G162 C234:E234 F221:G221" xr:uid="{00000000-0002-0000-0900-000008000000}"/>
    <dataValidation allowBlank="1" showInputMessage="1" showErrorMessage="1" prompt="Count full weeks from off season start date to off season end date indicated on VOE." sqref="C265:D265" xr:uid="{00000000-0002-0000-0900-000009000000}"/>
    <dataValidation type="list" allowBlank="1" showInputMessage="1" showErrorMessage="1" sqref="H265" xr:uid="{00000000-0002-0000-0900-00000A000000}">
      <formula1>"No, Yes"</formula1>
    </dataValidation>
    <dataValidation allowBlank="1" showInputMessage="1" showErrorMessage="1" prompt="Enter the Househol Member Number (1-10) from the Household Summary Tab." sqref="D5" xr:uid="{00000000-0002-0000-0900-00000B000000}"/>
    <dataValidation allowBlank="1" showInputMessage="1" showErrorMessage="1" prompt="If unknown enter Weekly." sqref="C43:D43 C102:D102 C161:D161 C220:D220" xr:uid="{00000000-0002-0000-0900-00000C000000}"/>
    <dataValidation allowBlank="1" showInputMessage="1" showErrorMessage="1" prompt="If blank, worksheet calculation assumes the person was employed at position prior to January 1 of the income documentation year." sqref="C35 C94 C153 C212" xr:uid="{00000000-0002-0000-0900-00000D000000}"/>
    <dataValidation allowBlank="1" showInputMessage="1" showErrorMessage="1" prompt="Enter the type of income documentation used to qualify the household." sqref="C33 C92 C151 C210" xr:uid="{00000000-0002-0000-0900-00000E000000}"/>
    <dataValidation allowBlank="1" showInputMessage="1" showErrorMessage="1" prompt="If Thru Date is not provided, enter the date the VOE was signed." sqref="C44:D44 C103:D103 C162:D162 C221:D221" xr:uid="{00000000-0002-0000-0900-00000F000000}"/>
    <dataValidation type="list" allowBlank="1" showInputMessage="1" showErrorMessage="1" sqref="D33 D92 D151 D210" xr:uid="{00000000-0002-0000-0900-000010000000}">
      <formula1>"VOE, Pay Stubs"</formula1>
    </dataValidation>
    <dataValidation showDropDown="1" showInputMessage="1" showErrorMessage="1" sqref="G33:G34 G92:G93 G151:G152 G210:G211" xr:uid="{00000000-0002-0000-0900-000011000000}"/>
    <dataValidation allowBlank="1" showInputMessage="1" showErrorMessage="1" prompt="If a range of hours is indicated on the VOE, enter the high end of the range." sqref="C269:D269 C41:D41 C100:D100 C159:D159 C218:D218" xr:uid="{00000000-0002-0000-0900-000012000000}"/>
    <dataValidation type="list" allowBlank="1" showInputMessage="1" showErrorMessage="1" error="Please delete the entry and select a schedule from the drop down list." sqref="E55 E43 E102 E114 E161 E173 E220 E232" xr:uid="{00000000-0002-0000-0900-000013000000}">
      <formula1>"Weekly, Bi-Weekly, Semi-Monthly, Monthly"</formula1>
    </dataValidation>
    <dataValidation type="whole" allowBlank="1" showInputMessage="1" showErrorMessage="1" sqref="F57 H44 H103 F116 H162 F175 H221 F234" xr:uid="{00000000-0002-0000-0900-000014000000}">
      <formula1>0</formula1>
      <formula2>24</formula2>
    </dataValidation>
    <dataValidation allowBlank="1" showInputMessage="1" showErrorMessage="1" prompt="If YTD amount is not listed on the pay stubs leave blank." sqref="F67:F77 F126:F136 F185:F195 F244:F254" xr:uid="{00000000-0002-0000-0900-000015000000}"/>
    <dataValidation type="list" allowBlank="1" showInputMessage="1" showErrorMessage="1" sqref="G65:H65 G42:H42 G124:H124 G101:H101 G183:H183 G160:H160 G242:H242 G219:H219" xr:uid="{00000000-0002-0000-0900-000016000000}">
      <formula1>"Hourly Pay Rate, Weekly Pay Rate, Bi-Weekly Pay Rate, Semi-Monthly Pay Rate, Monthly Pay Rate, Annual Pay Rate"</formula1>
    </dataValidation>
    <dataValidation type="whole" allowBlank="1" showInputMessage="1" showErrorMessage="1" error="Weeks Off Work During Year + Weeks Employed to Date can not exceed 52." sqref="E265" xr:uid="{00000000-0002-0000-0900-000017000000}">
      <formula1>0</formula1>
      <formula2>D267</formula2>
    </dataValidation>
    <dataValidation type="whole" operator="lessThanOrEqual" allowBlank="1" showInputMessage="1" showErrorMessage="1" error="Weeks Employed to Date can not exceed Weeks Employed in Calendar Year." sqref="E268" xr:uid="{00000000-0002-0000-0900-000018000000}">
      <formula1>C267</formula1>
    </dataValidation>
    <dataValidation allowBlank="1" showInputMessage="1" showErrorMessage="1" errorTitle="Section" error="Incorrect Section!!" sqref="C125:F125 C66:F66 C184:F184 C243:F243" xr:uid="{00000000-0002-0000-0900-000019000000}"/>
    <dataValidation type="whole" allowBlank="1" showInputMessage="1" showErrorMessage="1" prompt="Enter number of pay periods per year, between 1 and 52." sqref="F19:F26" xr:uid="{00000000-0002-0000-0900-00001A000000}">
      <formula1>1</formula1>
      <formula2>52</formula2>
    </dataValidation>
    <dataValidation type="custom" allowBlank="1" showInputMessage="1" showErrorMessage="1" errorTitle="Section" error="Incorrect Section!!" sqref="C238:E242 C244:E255 F255" xr:uid="{00000000-0002-0000-0900-00001B000000}">
      <formula1>INDIRECT("$D$210") = "Pay Stubs"</formula1>
    </dataValidation>
    <dataValidation type="custom" allowBlank="1" showInputMessage="1" showErrorMessage="1" errorTitle="Section" error="Incorrect Section!!" sqref="C179:E183 C185:E196 F196" xr:uid="{00000000-0002-0000-0900-00001C000000}">
      <formula1>INDIRECT("$D$151") = "Pay Stubs"</formula1>
    </dataValidation>
    <dataValidation type="custom" allowBlank="1" showInputMessage="1" showErrorMessage="1" errorTitle="Section" error="Incorrect Section!!" sqref="E159:E160 E162:E169" xr:uid="{00000000-0002-0000-0900-00001D000000}">
      <formula1>INDIRECT("$D$151") = "VOE"</formula1>
    </dataValidation>
    <dataValidation type="custom" allowBlank="1" showInputMessage="1" showErrorMessage="1" errorTitle="Section" error="Incorrect Section!!" sqref="C126:E137 F137 C120:E124" xr:uid="{00000000-0002-0000-0900-00001E000000}">
      <formula1>INDIRECT("$D$92") = "Pay Stubs"</formula1>
    </dataValidation>
    <dataValidation type="custom" allowBlank="1" showInputMessage="1" showErrorMessage="1" errorTitle="Section" error="Incorrect Section!!" sqref="E100:E101 E103:E110" xr:uid="{00000000-0002-0000-0900-00001F000000}">
      <formula1>INDIRECT("$D$92") = "VOE"</formula1>
    </dataValidation>
    <dataValidation type="custom" allowBlank="1" showInputMessage="1" showErrorMessage="1" errorTitle="Section" error="Incorrect Section!!" sqref="E218:E219 E221:E228" xr:uid="{00000000-0002-0000-0900-000020000000}">
      <formula1>INDIRECT("$D$210") = "VOE"</formula1>
    </dataValidation>
  </dataValidations>
  <hyperlinks>
    <hyperlink ref="H287" location="'HH Member 8'!A3" display="Back to Top ^" xr:uid="{00000000-0004-0000-0900-000000000000}"/>
    <hyperlink ref="B9:D9" location="'HH Member 8'!Position2" display="Position 2" xr:uid="{00000000-0004-0000-0900-000001000000}"/>
    <hyperlink ref="B10:D10" location="'HH Member 8'!Position3" display="Position 3" xr:uid="{00000000-0004-0000-0900-000002000000}"/>
    <hyperlink ref="B11:D11" location="'HH Member 8'!Position4" display="Position 4" xr:uid="{00000000-0004-0000-0900-000003000000}"/>
    <hyperlink ref="B12:D12" location="'HH Member 8'!OtherIncome" display="Other Income" xr:uid="{00000000-0004-0000-0900-000004000000}"/>
    <hyperlink ref="B13:D13" location="'HH Member 8'!SeasonalIncome" display="Seasonal Income" xr:uid="{00000000-0004-0000-0900-000005000000}"/>
    <hyperlink ref="B14:D14" location="'HH Member 8'!SelfEmploymentIncome" display="Self Employment Income" xr:uid="{00000000-0004-0000-0900-000006000000}"/>
    <hyperlink ref="B8:D8" location="'HH Member 8'!Position1" display="'HH Member 8'!Position1" xr:uid="{00000000-0004-0000-0900-000007000000}"/>
    <hyperlink ref="H29" location="'HH Member 8'!A3" display="Back to Top ^" xr:uid="{00000000-0004-0000-0900-000008000000}"/>
    <hyperlink ref="H88" location="'HH Member 8'!A3" display="Back to Top ^" xr:uid="{00000000-0004-0000-0900-000009000000}"/>
    <hyperlink ref="H147" location="'HH Member 8'!A3" display="Back to Top ^" xr:uid="{00000000-0004-0000-0900-00000A000000}"/>
    <hyperlink ref="H206" location="'HH Member 8'!A3" display="Back to Top ^" xr:uid="{00000000-0004-0000-0900-00000B000000}"/>
  </hyperlinks>
  <pageMargins left="0.25" right="0.25" top="0.5" bottom="0.5" header="0.3" footer="0.3"/>
  <pageSetup orientation="portrait" blackAndWhite="1" errors="blank" r:id="rId1"/>
  <headerFooter>
    <oddFooter>&amp;R&amp;8 1/1/2023</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C37"/>
  <sheetViews>
    <sheetView showGridLines="0" showRowColHeaders="0" workbookViewId="0">
      <pane ySplit="1" topLeftCell="A2" activePane="bottomLeft" state="frozen"/>
      <selection pane="bottomLeft" activeCell="B9" sqref="B9"/>
    </sheetView>
  </sheetViews>
  <sheetFormatPr defaultColWidth="0" defaultRowHeight="15.4" zeroHeight="1" x14ac:dyDescent="0.45"/>
  <cols>
    <col min="1" max="1" width="3.625" style="16" customWidth="1"/>
    <col min="2" max="2" width="100.125" style="41" customWidth="1"/>
    <col min="3" max="3" width="3.625" style="16" customWidth="1"/>
    <col min="4" max="16384" width="9" style="16" hidden="1"/>
  </cols>
  <sheetData>
    <row r="1" spans="2:2" ht="15.75" thickBot="1" x14ac:dyDescent="0.5">
      <c r="B1" s="46" t="s">
        <v>177</v>
      </c>
    </row>
    <row r="2" spans="2:2" ht="15.75" thickTop="1" x14ac:dyDescent="0.45">
      <c r="B2" s="322"/>
    </row>
    <row r="3" spans="2:2" x14ac:dyDescent="0.45">
      <c r="B3" s="323"/>
    </row>
    <row r="4" spans="2:2" x14ac:dyDescent="0.45">
      <c r="B4" s="323"/>
    </row>
    <row r="5" spans="2:2" x14ac:dyDescent="0.45">
      <c r="B5" s="323"/>
    </row>
    <row r="6" spans="2:2" x14ac:dyDescent="0.45">
      <c r="B6" s="323"/>
    </row>
    <row r="7" spans="2:2" x14ac:dyDescent="0.45">
      <c r="B7" s="323"/>
    </row>
    <row r="8" spans="2:2" x14ac:dyDescent="0.45">
      <c r="B8" s="323"/>
    </row>
    <row r="9" spans="2:2" x14ac:dyDescent="0.45">
      <c r="B9" s="323"/>
    </row>
    <row r="10" spans="2:2" x14ac:dyDescent="0.45">
      <c r="B10" s="323"/>
    </row>
    <row r="11" spans="2:2" x14ac:dyDescent="0.45">
      <c r="B11" s="323"/>
    </row>
    <row r="12" spans="2:2" x14ac:dyDescent="0.45">
      <c r="B12" s="323"/>
    </row>
    <row r="13" spans="2:2" x14ac:dyDescent="0.45">
      <c r="B13" s="323"/>
    </row>
    <row r="14" spans="2:2" x14ac:dyDescent="0.45">
      <c r="B14" s="323"/>
    </row>
    <row r="15" spans="2:2" x14ac:dyDescent="0.45">
      <c r="B15" s="323"/>
    </row>
    <row r="16" spans="2:2" x14ac:dyDescent="0.45">
      <c r="B16" s="323"/>
    </row>
    <row r="17" spans="2:2" x14ac:dyDescent="0.45">
      <c r="B17" s="323"/>
    </row>
    <row r="18" spans="2:2" x14ac:dyDescent="0.45">
      <c r="B18" s="323"/>
    </row>
    <row r="19" spans="2:2" x14ac:dyDescent="0.45">
      <c r="B19" s="323"/>
    </row>
    <row r="20" spans="2:2" x14ac:dyDescent="0.45">
      <c r="B20" s="323"/>
    </row>
    <row r="21" spans="2:2" x14ac:dyDescent="0.45">
      <c r="B21" s="323"/>
    </row>
    <row r="22" spans="2:2" x14ac:dyDescent="0.45">
      <c r="B22" s="323"/>
    </row>
    <row r="23" spans="2:2" x14ac:dyDescent="0.45">
      <c r="B23" s="323"/>
    </row>
    <row r="24" spans="2:2" x14ac:dyDescent="0.45">
      <c r="B24" s="323"/>
    </row>
    <row r="25" spans="2:2" x14ac:dyDescent="0.45">
      <c r="B25" s="323"/>
    </row>
    <row r="26" spans="2:2" x14ac:dyDescent="0.45">
      <c r="B26" s="323"/>
    </row>
    <row r="27" spans="2:2" x14ac:dyDescent="0.45">
      <c r="B27" s="323"/>
    </row>
    <row r="28" spans="2:2" x14ac:dyDescent="0.45">
      <c r="B28" s="323"/>
    </row>
    <row r="29" spans="2:2" x14ac:dyDescent="0.45">
      <c r="B29" s="323"/>
    </row>
    <row r="30" spans="2:2" x14ac:dyDescent="0.45">
      <c r="B30" s="323"/>
    </row>
    <row r="31" spans="2:2" x14ac:dyDescent="0.45">
      <c r="B31" s="323"/>
    </row>
    <row r="32" spans="2:2" x14ac:dyDescent="0.45">
      <c r="B32" s="323"/>
    </row>
    <row r="33" spans="2:2" x14ac:dyDescent="0.45">
      <c r="B33" s="323"/>
    </row>
    <row r="34" spans="2:2" x14ac:dyDescent="0.45">
      <c r="B34" s="324"/>
    </row>
    <row r="35" spans="2:2" x14ac:dyDescent="0.45"/>
    <row r="36" spans="2:2" x14ac:dyDescent="0.45"/>
    <row r="37" spans="2:2" x14ac:dyDescent="0.45"/>
  </sheetData>
  <sheetProtection algorithmName="SHA-512" hashValue="S/JHDofhTClHT9jWfvdlvFuSo/bVcW+ojR+HDzYE6Upgb2ZSNUIHEKGlYKdWd+K+rcB37FVHXuqdioDmipFT5A==" saltValue="8r7l4sZQL6zSgd39X7djEA==" spinCount="100000" sheet="1" objects="1" scenarios="1"/>
  <pageMargins left="0.7" right="0.7" top="0.75" bottom="0.75" header="0.3" footer="0.3"/>
  <pageSetup orientation="portrait"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1">
    <tabColor rgb="FFFF0000"/>
  </sheetPr>
  <dimension ref="A1:F53"/>
  <sheetViews>
    <sheetView topLeftCell="A15" workbookViewId="0">
      <selection activeCell="A16" sqref="A16"/>
    </sheetView>
  </sheetViews>
  <sheetFormatPr defaultRowHeight="15.4" x14ac:dyDescent="0.45"/>
  <cols>
    <col min="1" max="1" width="16.5" customWidth="1"/>
    <col min="2" max="2" width="11.75" customWidth="1"/>
    <col min="3" max="3" width="12.25" customWidth="1"/>
    <col min="4" max="4" width="14.25" customWidth="1"/>
    <col min="5" max="5" width="15.125" customWidth="1"/>
    <col min="6" max="6" width="13.5" customWidth="1"/>
  </cols>
  <sheetData>
    <row r="1" spans="1:6" x14ac:dyDescent="0.45">
      <c r="A1" s="1"/>
      <c r="B1" s="1"/>
      <c r="C1" s="1"/>
      <c r="D1" s="1"/>
      <c r="E1" s="1"/>
      <c r="F1" s="1"/>
    </row>
    <row r="2" spans="1:6" x14ac:dyDescent="0.45">
      <c r="A2" s="1" t="s">
        <v>61</v>
      </c>
      <c r="B2" s="2" t="s">
        <v>45</v>
      </c>
      <c r="C2" s="2" t="s">
        <v>46</v>
      </c>
      <c r="D2" s="2" t="s">
        <v>47</v>
      </c>
      <c r="E2" s="2" t="s">
        <v>63</v>
      </c>
      <c r="F2" s="2" t="s">
        <v>68</v>
      </c>
    </row>
    <row r="3" spans="1:6" x14ac:dyDescent="0.45">
      <c r="A3" s="1" t="s">
        <v>40</v>
      </c>
      <c r="B3" s="1">
        <v>7</v>
      </c>
      <c r="C3" s="1">
        <v>52</v>
      </c>
      <c r="D3" s="1">
        <v>1</v>
      </c>
      <c r="E3" s="1">
        <v>5</v>
      </c>
      <c r="F3" s="1">
        <v>40</v>
      </c>
    </row>
    <row r="4" spans="1:6" x14ac:dyDescent="0.45">
      <c r="A4" s="1" t="s">
        <v>41</v>
      </c>
      <c r="B4" s="1">
        <v>14</v>
      </c>
      <c r="C4" s="1">
        <v>26</v>
      </c>
      <c r="D4" s="1">
        <v>2</v>
      </c>
      <c r="E4" s="1">
        <v>10</v>
      </c>
      <c r="F4" s="1">
        <v>80</v>
      </c>
    </row>
    <row r="5" spans="1:6" x14ac:dyDescent="0.45">
      <c r="A5" s="1" t="s">
        <v>42</v>
      </c>
      <c r="B5" s="1">
        <v>15.21</v>
      </c>
      <c r="C5" s="1">
        <v>24</v>
      </c>
      <c r="D5" s="1">
        <f>((260/24)*8)/40</f>
        <v>2.166666666666667</v>
      </c>
      <c r="E5" s="1">
        <f>260/24</f>
        <v>10.833333333333334</v>
      </c>
      <c r="F5" s="1">
        <f>2080/24</f>
        <v>86.666666666666671</v>
      </c>
    </row>
    <row r="6" spans="1:6" x14ac:dyDescent="0.45">
      <c r="A6" s="1" t="s">
        <v>43</v>
      </c>
      <c r="B6" s="1">
        <v>30.41667</v>
      </c>
      <c r="C6" s="1">
        <v>12</v>
      </c>
      <c r="D6" s="1">
        <f>((260/12)*8)/40</f>
        <v>4.3333333333333339</v>
      </c>
      <c r="E6" s="1">
        <f>260/12</f>
        <v>21.666666666666668</v>
      </c>
      <c r="F6" s="1">
        <f>2080/12</f>
        <v>173.33333333333334</v>
      </c>
    </row>
    <row r="7" spans="1:6" x14ac:dyDescent="0.45">
      <c r="A7" s="1" t="s">
        <v>44</v>
      </c>
      <c r="B7" s="1">
        <v>365</v>
      </c>
      <c r="C7" s="1">
        <v>1</v>
      </c>
      <c r="D7" s="1">
        <f>(260*8)/40</f>
        <v>52</v>
      </c>
      <c r="E7" s="1">
        <v>260</v>
      </c>
      <c r="F7" s="1">
        <v>2080</v>
      </c>
    </row>
    <row r="8" spans="1:6" x14ac:dyDescent="0.45">
      <c r="A8" s="1"/>
      <c r="B8" s="1"/>
      <c r="C8" s="1"/>
      <c r="D8" s="1"/>
      <c r="E8" s="1"/>
      <c r="F8" s="1"/>
    </row>
    <row r="9" spans="1:6" x14ac:dyDescent="0.45">
      <c r="A9" s="1"/>
      <c r="B9" s="1"/>
      <c r="C9" s="1"/>
      <c r="D9" s="1"/>
      <c r="E9" s="1"/>
      <c r="F9" s="1"/>
    </row>
    <row r="10" spans="1:6" x14ac:dyDescent="0.45">
      <c r="A10" s="1" t="s">
        <v>60</v>
      </c>
      <c r="B10" s="1" t="s">
        <v>62</v>
      </c>
      <c r="C10" s="1"/>
      <c r="D10" s="1"/>
      <c r="E10" s="1"/>
      <c r="F10" s="1"/>
    </row>
    <row r="11" spans="1:6" x14ac:dyDescent="0.45">
      <c r="A11" s="1" t="s">
        <v>94</v>
      </c>
      <c r="B11" s="1">
        <v>52</v>
      </c>
      <c r="C11" s="1"/>
      <c r="D11" s="1"/>
      <c r="E11" s="1"/>
      <c r="F11" s="1"/>
    </row>
    <row r="12" spans="1:6" x14ac:dyDescent="0.45">
      <c r="A12" s="1" t="s">
        <v>95</v>
      </c>
      <c r="B12" s="1">
        <v>52</v>
      </c>
      <c r="C12" s="1"/>
      <c r="D12" s="1"/>
      <c r="E12" s="1"/>
      <c r="F12" s="1"/>
    </row>
    <row r="13" spans="1:6" x14ac:dyDescent="0.45">
      <c r="A13" s="1" t="s">
        <v>96</v>
      </c>
      <c r="B13" s="1">
        <v>26</v>
      </c>
      <c r="C13" s="1"/>
      <c r="D13" s="1"/>
      <c r="E13" s="1"/>
      <c r="F13" s="1"/>
    </row>
    <row r="14" spans="1:6" x14ac:dyDescent="0.45">
      <c r="A14" s="1" t="s">
        <v>97</v>
      </c>
      <c r="B14" s="1">
        <v>24</v>
      </c>
      <c r="C14" s="1"/>
      <c r="D14" s="1"/>
      <c r="E14" s="1"/>
      <c r="F14" s="1"/>
    </row>
    <row r="15" spans="1:6" x14ac:dyDescent="0.45">
      <c r="A15" s="1" t="s">
        <v>98</v>
      </c>
      <c r="B15" s="1">
        <v>12</v>
      </c>
      <c r="C15" s="1"/>
      <c r="D15" s="1"/>
      <c r="E15" s="1"/>
      <c r="F15" s="1"/>
    </row>
    <row r="16" spans="1:6" x14ac:dyDescent="0.45">
      <c r="A16" s="1" t="s">
        <v>93</v>
      </c>
      <c r="B16" s="1">
        <v>1</v>
      </c>
      <c r="C16" s="1"/>
      <c r="D16" s="1"/>
      <c r="E16" s="1"/>
      <c r="F16" s="1"/>
    </row>
    <row r="17" spans="1:6" x14ac:dyDescent="0.45">
      <c r="A17" s="1"/>
      <c r="B17" s="1"/>
      <c r="C17" s="1"/>
      <c r="D17" s="1"/>
      <c r="E17" s="1"/>
      <c r="F17" s="1"/>
    </row>
    <row r="18" spans="1:6" x14ac:dyDescent="0.45">
      <c r="A18" s="1"/>
      <c r="B18" s="1"/>
      <c r="C18" s="1"/>
      <c r="D18" s="1"/>
      <c r="E18" s="1"/>
      <c r="F18" s="1"/>
    </row>
    <row r="19" spans="1:6" x14ac:dyDescent="0.45">
      <c r="A19" s="1"/>
      <c r="B19" s="1"/>
      <c r="C19" s="1"/>
      <c r="D19" s="1"/>
      <c r="E19" s="1"/>
      <c r="F19" s="1"/>
    </row>
    <row r="20" spans="1:6" x14ac:dyDescent="0.45">
      <c r="A20" s="1"/>
      <c r="B20" s="1"/>
      <c r="C20" s="1"/>
      <c r="D20" s="1"/>
      <c r="E20" s="1"/>
      <c r="F20" s="1"/>
    </row>
    <row r="21" spans="1:6" x14ac:dyDescent="0.45">
      <c r="A21" s="1"/>
      <c r="B21" s="1"/>
      <c r="C21" s="1"/>
      <c r="D21" s="1"/>
      <c r="E21" s="1"/>
      <c r="F21" s="1"/>
    </row>
    <row r="22" spans="1:6" x14ac:dyDescent="0.45">
      <c r="A22" s="1"/>
      <c r="B22" s="1"/>
      <c r="C22" s="1"/>
      <c r="D22" s="1"/>
      <c r="E22" s="1"/>
      <c r="F22" s="1"/>
    </row>
    <row r="23" spans="1:6" x14ac:dyDescent="0.45">
      <c r="A23" s="1"/>
      <c r="B23" s="1"/>
      <c r="C23" s="1"/>
      <c r="D23" s="1"/>
      <c r="E23" s="1"/>
      <c r="F23" s="1"/>
    </row>
    <row r="24" spans="1:6" x14ac:dyDescent="0.45">
      <c r="A24" s="1"/>
      <c r="B24" s="1"/>
      <c r="C24" s="1"/>
      <c r="D24" s="1"/>
      <c r="E24" s="1"/>
      <c r="F24" s="1"/>
    </row>
    <row r="25" spans="1:6" x14ac:dyDescent="0.45">
      <c r="A25" s="1"/>
      <c r="B25" s="1"/>
      <c r="C25" s="1"/>
      <c r="D25" s="1"/>
      <c r="E25" s="1"/>
      <c r="F25" s="1"/>
    </row>
    <row r="26" spans="1:6" x14ac:dyDescent="0.45">
      <c r="A26" s="1"/>
      <c r="B26" s="1"/>
      <c r="C26" s="1"/>
      <c r="D26" s="1"/>
      <c r="E26" s="1"/>
      <c r="F26" s="1"/>
    </row>
    <row r="27" spans="1:6" x14ac:dyDescent="0.45">
      <c r="A27" s="1"/>
      <c r="B27" s="1"/>
      <c r="C27" s="1"/>
      <c r="D27" s="1"/>
      <c r="E27" s="1"/>
      <c r="F27" s="1"/>
    </row>
    <row r="28" spans="1:6" x14ac:dyDescent="0.45">
      <c r="A28" s="1"/>
      <c r="B28" s="1"/>
      <c r="C28" s="1"/>
      <c r="D28" s="1"/>
      <c r="E28" s="1"/>
      <c r="F28" s="1"/>
    </row>
    <row r="29" spans="1:6" x14ac:dyDescent="0.45">
      <c r="A29" s="1"/>
      <c r="B29" s="1"/>
      <c r="C29" s="1"/>
      <c r="D29" s="1"/>
      <c r="E29" s="1"/>
      <c r="F29" s="1"/>
    </row>
    <row r="30" spans="1:6" x14ac:dyDescent="0.45">
      <c r="A30" s="1"/>
      <c r="B30" s="1"/>
      <c r="C30" s="1"/>
      <c r="D30" s="1"/>
      <c r="E30" s="1"/>
      <c r="F30" s="1"/>
    </row>
    <row r="31" spans="1:6" x14ac:dyDescent="0.45">
      <c r="A31" s="1"/>
      <c r="B31" s="1"/>
      <c r="C31" s="1"/>
      <c r="D31" s="1"/>
      <c r="E31" s="1"/>
      <c r="F31" s="1"/>
    </row>
    <row r="32" spans="1:6" x14ac:dyDescent="0.45">
      <c r="A32" s="1"/>
      <c r="B32" s="1"/>
      <c r="C32" s="1"/>
      <c r="D32" s="1"/>
      <c r="E32" s="1"/>
      <c r="F32" s="1"/>
    </row>
    <row r="33" spans="1:6" x14ac:dyDescent="0.45">
      <c r="A33" s="1"/>
      <c r="B33" s="1"/>
      <c r="C33" s="1"/>
      <c r="D33" s="1"/>
      <c r="E33" s="1"/>
      <c r="F33" s="1"/>
    </row>
    <row r="34" spans="1:6" x14ac:dyDescent="0.45">
      <c r="A34" s="1"/>
      <c r="B34" s="1"/>
      <c r="C34" s="1"/>
      <c r="D34" s="1"/>
      <c r="E34" s="1"/>
      <c r="F34" s="1"/>
    </row>
    <row r="35" spans="1:6" x14ac:dyDescent="0.45">
      <c r="A35" s="1"/>
      <c r="B35" s="1"/>
      <c r="C35" s="1"/>
      <c r="D35" s="1"/>
      <c r="E35" s="1"/>
      <c r="F35" s="1"/>
    </row>
    <row r="36" spans="1:6" x14ac:dyDescent="0.45">
      <c r="A36" s="1"/>
      <c r="B36" s="1"/>
      <c r="C36" s="1"/>
      <c r="D36" s="1"/>
      <c r="E36" s="1"/>
      <c r="F36" s="1"/>
    </row>
    <row r="37" spans="1:6" x14ac:dyDescent="0.45">
      <c r="A37" s="1"/>
      <c r="B37" s="1"/>
      <c r="C37" s="1"/>
      <c r="D37" s="1"/>
      <c r="E37" s="1"/>
      <c r="F37" s="1"/>
    </row>
    <row r="38" spans="1:6" x14ac:dyDescent="0.45">
      <c r="A38" s="1"/>
      <c r="B38" s="1"/>
      <c r="C38" s="1"/>
      <c r="D38" s="1"/>
      <c r="E38" s="1"/>
      <c r="F38" s="1"/>
    </row>
    <row r="39" spans="1:6" x14ac:dyDescent="0.45">
      <c r="A39" s="1"/>
      <c r="B39" s="1"/>
      <c r="C39" s="1"/>
      <c r="D39" s="1"/>
      <c r="E39" s="1"/>
      <c r="F39" s="1"/>
    </row>
    <row r="40" spans="1:6" x14ac:dyDescent="0.45">
      <c r="A40" s="1"/>
      <c r="B40" s="1"/>
      <c r="C40" s="1"/>
      <c r="D40" s="1"/>
      <c r="E40" s="1"/>
      <c r="F40" s="1"/>
    </row>
    <row r="41" spans="1:6" x14ac:dyDescent="0.45">
      <c r="A41" s="1"/>
      <c r="B41" s="1"/>
      <c r="C41" s="1"/>
      <c r="D41" s="1"/>
      <c r="E41" s="1"/>
      <c r="F41" s="1"/>
    </row>
    <row r="42" spans="1:6" x14ac:dyDescent="0.45">
      <c r="A42" s="1"/>
      <c r="B42" s="1"/>
      <c r="C42" s="1"/>
      <c r="D42" s="1"/>
      <c r="E42" s="1"/>
      <c r="F42" s="1"/>
    </row>
    <row r="43" spans="1:6" x14ac:dyDescent="0.45">
      <c r="A43" s="1"/>
      <c r="B43" s="1"/>
      <c r="C43" s="1"/>
      <c r="D43" s="1"/>
      <c r="E43" s="1"/>
      <c r="F43" s="1"/>
    </row>
    <row r="44" spans="1:6" x14ac:dyDescent="0.45">
      <c r="A44" s="1"/>
      <c r="B44" s="1"/>
      <c r="C44" s="1"/>
      <c r="D44" s="1"/>
      <c r="E44" s="1"/>
      <c r="F44" s="1"/>
    </row>
    <row r="45" spans="1:6" x14ac:dyDescent="0.45">
      <c r="A45" s="1"/>
      <c r="B45" s="1"/>
      <c r="C45" s="1"/>
      <c r="D45" s="1"/>
      <c r="E45" s="1"/>
      <c r="F45" s="1"/>
    </row>
    <row r="46" spans="1:6" x14ac:dyDescent="0.45">
      <c r="A46" s="1"/>
      <c r="B46" s="1"/>
      <c r="C46" s="1"/>
      <c r="D46" s="1"/>
      <c r="E46" s="1"/>
      <c r="F46" s="1"/>
    </row>
    <row r="47" spans="1:6" x14ac:dyDescent="0.45">
      <c r="A47" s="1"/>
      <c r="B47" s="1"/>
      <c r="C47" s="1"/>
      <c r="D47" s="1"/>
      <c r="E47" s="1"/>
      <c r="F47" s="1"/>
    </row>
    <row r="48" spans="1:6" x14ac:dyDescent="0.45">
      <c r="A48" s="1"/>
      <c r="B48" s="1"/>
      <c r="C48" s="1"/>
      <c r="D48" s="1"/>
      <c r="E48" s="1"/>
      <c r="F48" s="1"/>
    </row>
    <row r="49" spans="1:6" x14ac:dyDescent="0.45">
      <c r="A49" s="1"/>
      <c r="B49" s="1"/>
      <c r="C49" s="1"/>
      <c r="D49" s="1"/>
      <c r="E49" s="1"/>
      <c r="F49" s="1"/>
    </row>
    <row r="50" spans="1:6" x14ac:dyDescent="0.45">
      <c r="A50" s="1"/>
      <c r="B50" s="1"/>
      <c r="C50" s="1"/>
      <c r="D50" s="1"/>
      <c r="E50" s="1"/>
      <c r="F50" s="1"/>
    </row>
    <row r="51" spans="1:6" x14ac:dyDescent="0.45">
      <c r="A51" s="1"/>
      <c r="B51" s="1"/>
      <c r="C51" s="1"/>
      <c r="D51" s="1"/>
      <c r="E51" s="1"/>
      <c r="F51" s="1"/>
    </row>
    <row r="52" spans="1:6" x14ac:dyDescent="0.45">
      <c r="A52" s="1"/>
      <c r="B52" s="1"/>
      <c r="C52" s="1"/>
      <c r="D52" s="1"/>
      <c r="E52" s="1"/>
      <c r="F52" s="1"/>
    </row>
    <row r="53" spans="1:6" x14ac:dyDescent="0.45">
      <c r="A53" s="1"/>
      <c r="B53" s="1"/>
      <c r="C53" s="1"/>
      <c r="D53" s="1"/>
      <c r="E53" s="1"/>
      <c r="F53" s="1"/>
    </row>
  </sheetData>
  <sheetProtection algorithmName="SHA-512" hashValue="NM5uIsdsOm6v1+3NrOXBWR+iUQTZS3VZRiM1u/cZr3SUzjwWlQit5aaGLltm1rJYkxBcLMQK8HFQsTKrhN1Jvw==" saltValue="h/1yp/RgEmjSA7AEE4wltQ==" spinCount="100000" sheet="1" objects="1" scenarios="1"/>
  <phoneticPr fontId="0"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0000"/>
  </sheetPr>
  <dimension ref="A1:B78"/>
  <sheetViews>
    <sheetView topLeftCell="A70" workbookViewId="0">
      <selection activeCell="A72" sqref="A72"/>
    </sheetView>
  </sheetViews>
  <sheetFormatPr defaultRowHeight="15.4" x14ac:dyDescent="0.45"/>
  <cols>
    <col min="1" max="1" width="28.375" customWidth="1"/>
    <col min="2" max="2" width="18.625" style="5" customWidth="1"/>
  </cols>
  <sheetData>
    <row r="1" spans="1:2" x14ac:dyDescent="0.45">
      <c r="A1" t="s">
        <v>122</v>
      </c>
      <c r="B1">
        <f>'Household Summary'!C17</f>
        <v>0</v>
      </c>
    </row>
    <row r="2" spans="1:2" x14ac:dyDescent="0.45">
      <c r="A2" t="s">
        <v>123</v>
      </c>
      <c r="B2">
        <f>'Household Summary'!E17</f>
        <v>0</v>
      </c>
    </row>
    <row r="3" spans="1:2" x14ac:dyDescent="0.45">
      <c r="A3" t="s">
        <v>124</v>
      </c>
      <c r="B3" s="3">
        <f>'Household Summary'!F17</f>
        <v>0</v>
      </c>
    </row>
    <row r="4" spans="1:2" x14ac:dyDescent="0.45">
      <c r="A4" t="s">
        <v>125</v>
      </c>
      <c r="B4" s="8" t="str">
        <f>'Household Summary'!G17</f>
        <v/>
      </c>
    </row>
    <row r="5" spans="1:2" x14ac:dyDescent="0.45">
      <c r="A5" t="s">
        <v>126</v>
      </c>
      <c r="B5" s="4">
        <f>'Household Summary'!H17</f>
        <v>0</v>
      </c>
    </row>
    <row r="6" spans="1:2" x14ac:dyDescent="0.45">
      <c r="A6" t="s">
        <v>127</v>
      </c>
      <c r="B6">
        <f>'Household Summary'!C18</f>
        <v>0</v>
      </c>
    </row>
    <row r="7" spans="1:2" x14ac:dyDescent="0.45">
      <c r="A7" t="s">
        <v>129</v>
      </c>
      <c r="B7">
        <f>'Household Summary'!E18</f>
        <v>0</v>
      </c>
    </row>
    <row r="8" spans="1:2" x14ac:dyDescent="0.45">
      <c r="A8" t="s">
        <v>130</v>
      </c>
      <c r="B8" s="3">
        <f>'Household Summary'!F18</f>
        <v>0</v>
      </c>
    </row>
    <row r="9" spans="1:2" x14ac:dyDescent="0.45">
      <c r="A9" t="s">
        <v>131</v>
      </c>
      <c r="B9" s="8" t="str">
        <f>'Household Summary'!G18</f>
        <v/>
      </c>
    </row>
    <row r="10" spans="1:2" x14ac:dyDescent="0.45">
      <c r="A10" t="s">
        <v>132</v>
      </c>
      <c r="B10" s="4">
        <f>'Household Summary'!H18</f>
        <v>0</v>
      </c>
    </row>
    <row r="11" spans="1:2" x14ac:dyDescent="0.45">
      <c r="A11" t="s">
        <v>133</v>
      </c>
      <c r="B11">
        <f>'Household Summary'!C19</f>
        <v>0</v>
      </c>
    </row>
    <row r="12" spans="1:2" x14ac:dyDescent="0.45">
      <c r="A12" t="s">
        <v>128</v>
      </c>
      <c r="B12">
        <f>'Household Summary'!E19</f>
        <v>0</v>
      </c>
    </row>
    <row r="13" spans="1:2" x14ac:dyDescent="0.45">
      <c r="A13" t="s">
        <v>134</v>
      </c>
      <c r="B13" s="3">
        <f>'Household Summary'!F19</f>
        <v>0</v>
      </c>
    </row>
    <row r="14" spans="1:2" x14ac:dyDescent="0.45">
      <c r="A14" t="s">
        <v>135</v>
      </c>
      <c r="B14" s="8" t="str">
        <f>'Household Summary'!G19</f>
        <v/>
      </c>
    </row>
    <row r="15" spans="1:2" x14ac:dyDescent="0.45">
      <c r="A15" t="s">
        <v>136</v>
      </c>
      <c r="B15" s="4">
        <f>'Household Summary'!H19</f>
        <v>0</v>
      </c>
    </row>
    <row r="16" spans="1:2" x14ac:dyDescent="0.45">
      <c r="A16" t="s">
        <v>137</v>
      </c>
      <c r="B16">
        <f>'Household Summary'!C20</f>
        <v>0</v>
      </c>
    </row>
    <row r="17" spans="1:2" x14ac:dyDescent="0.45">
      <c r="A17" t="s">
        <v>138</v>
      </c>
      <c r="B17">
        <f>'Household Summary'!E20</f>
        <v>0</v>
      </c>
    </row>
    <row r="18" spans="1:2" x14ac:dyDescent="0.45">
      <c r="A18" t="s">
        <v>139</v>
      </c>
      <c r="B18" s="3">
        <f>'Household Summary'!F20</f>
        <v>0</v>
      </c>
    </row>
    <row r="19" spans="1:2" x14ac:dyDescent="0.45">
      <c r="A19" t="s">
        <v>140</v>
      </c>
      <c r="B19" s="8" t="str">
        <f>'Household Summary'!G20</f>
        <v/>
      </c>
    </row>
    <row r="20" spans="1:2" x14ac:dyDescent="0.45">
      <c r="A20" t="s">
        <v>141</v>
      </c>
      <c r="B20" s="4">
        <f>'Household Summary'!H20</f>
        <v>0</v>
      </c>
    </row>
    <row r="21" spans="1:2" x14ac:dyDescent="0.45">
      <c r="A21" t="s">
        <v>145</v>
      </c>
      <c r="B21">
        <f>'Household Summary'!C21</f>
        <v>0</v>
      </c>
    </row>
    <row r="22" spans="1:2" x14ac:dyDescent="0.45">
      <c r="A22" t="s">
        <v>146</v>
      </c>
      <c r="B22">
        <f>'Household Summary'!E21</f>
        <v>0</v>
      </c>
    </row>
    <row r="23" spans="1:2" x14ac:dyDescent="0.45">
      <c r="A23" t="s">
        <v>147</v>
      </c>
      <c r="B23" s="6">
        <f>'Household Summary'!F21</f>
        <v>0</v>
      </c>
    </row>
    <row r="24" spans="1:2" x14ac:dyDescent="0.45">
      <c r="A24" t="s">
        <v>148</v>
      </c>
      <c r="B24" s="10" t="str">
        <f>'Household Summary'!G21</f>
        <v/>
      </c>
    </row>
    <row r="25" spans="1:2" x14ac:dyDescent="0.45">
      <c r="A25" t="s">
        <v>149</v>
      </c>
      <c r="B25" s="9">
        <f>'Household Summary'!H21</f>
        <v>0</v>
      </c>
    </row>
    <row r="26" spans="1:2" x14ac:dyDescent="0.45">
      <c r="A26" t="s">
        <v>150</v>
      </c>
      <c r="B26">
        <f>'Household Summary'!C22</f>
        <v>0</v>
      </c>
    </row>
    <row r="27" spans="1:2" x14ac:dyDescent="0.45">
      <c r="A27" t="s">
        <v>151</v>
      </c>
      <c r="B27">
        <f>'Household Summary'!E22</f>
        <v>0</v>
      </c>
    </row>
    <row r="28" spans="1:2" x14ac:dyDescent="0.45">
      <c r="A28" t="s">
        <v>152</v>
      </c>
      <c r="B28" s="6">
        <f>'Household Summary'!F22</f>
        <v>0</v>
      </c>
    </row>
    <row r="29" spans="1:2" x14ac:dyDescent="0.45">
      <c r="A29" t="s">
        <v>155</v>
      </c>
      <c r="B29" s="8" t="str">
        <f>'Household Summary'!G22</f>
        <v/>
      </c>
    </row>
    <row r="30" spans="1:2" x14ac:dyDescent="0.45">
      <c r="A30" t="s">
        <v>161</v>
      </c>
      <c r="B30" s="9">
        <f>'Household Summary'!H22</f>
        <v>0</v>
      </c>
    </row>
    <row r="31" spans="1:2" x14ac:dyDescent="0.45">
      <c r="A31" t="s">
        <v>167</v>
      </c>
      <c r="B31">
        <f>'Household Summary'!C23</f>
        <v>0</v>
      </c>
    </row>
    <row r="32" spans="1:2" x14ac:dyDescent="0.45">
      <c r="A32" t="s">
        <v>168</v>
      </c>
      <c r="B32">
        <f>'Household Summary'!E23</f>
        <v>0</v>
      </c>
    </row>
    <row r="33" spans="1:2" x14ac:dyDescent="0.45">
      <c r="A33" t="s">
        <v>169</v>
      </c>
      <c r="B33" s="6">
        <f>'Household Summary'!F23</f>
        <v>0</v>
      </c>
    </row>
    <row r="34" spans="1:2" x14ac:dyDescent="0.45">
      <c r="A34" t="s">
        <v>153</v>
      </c>
      <c r="B34" s="8" t="str">
        <f>'Household Summary'!G23</f>
        <v/>
      </c>
    </row>
    <row r="35" spans="1:2" x14ac:dyDescent="0.45">
      <c r="A35" t="s">
        <v>156</v>
      </c>
      <c r="B35" s="9">
        <f>'Household Summary'!H23</f>
        <v>0</v>
      </c>
    </row>
    <row r="36" spans="1:2" x14ac:dyDescent="0.45">
      <c r="A36" t="s">
        <v>157</v>
      </c>
      <c r="B36">
        <f>'Household Summary'!C24</f>
        <v>0</v>
      </c>
    </row>
    <row r="37" spans="1:2" x14ac:dyDescent="0.45">
      <c r="A37" t="s">
        <v>158</v>
      </c>
      <c r="B37">
        <f>'Household Summary'!E24</f>
        <v>0</v>
      </c>
    </row>
    <row r="38" spans="1:2" x14ac:dyDescent="0.45">
      <c r="A38" t="s">
        <v>159</v>
      </c>
      <c r="B38" s="6">
        <f>'Household Summary'!F24</f>
        <v>0</v>
      </c>
    </row>
    <row r="39" spans="1:2" x14ac:dyDescent="0.45">
      <c r="A39" t="s">
        <v>160</v>
      </c>
      <c r="B39" s="8" t="str">
        <f>'Household Summary'!G24</f>
        <v/>
      </c>
    </row>
    <row r="40" spans="1:2" x14ac:dyDescent="0.45">
      <c r="A40" t="s">
        <v>154</v>
      </c>
      <c r="B40" s="9">
        <f>'Household Summary'!H24</f>
        <v>0</v>
      </c>
    </row>
    <row r="41" spans="1:2" x14ac:dyDescent="0.45">
      <c r="A41" t="s">
        <v>162</v>
      </c>
      <c r="B41">
        <f>'Household Summary'!C25</f>
        <v>0</v>
      </c>
    </row>
    <row r="42" spans="1:2" x14ac:dyDescent="0.45">
      <c r="A42" t="s">
        <v>163</v>
      </c>
      <c r="B42">
        <f>'Household Summary'!E25</f>
        <v>0</v>
      </c>
    </row>
    <row r="43" spans="1:2" x14ac:dyDescent="0.45">
      <c r="A43" t="s">
        <v>164</v>
      </c>
      <c r="B43" s="6">
        <f>'Household Summary'!F25</f>
        <v>0</v>
      </c>
    </row>
    <row r="44" spans="1:2" x14ac:dyDescent="0.45">
      <c r="A44" t="s">
        <v>165</v>
      </c>
      <c r="B44" s="8" t="str">
        <f>'Household Summary'!G25</f>
        <v/>
      </c>
    </row>
    <row r="45" spans="1:2" x14ac:dyDescent="0.45">
      <c r="A45" t="s">
        <v>166</v>
      </c>
      <c r="B45" s="9">
        <f>'Household Summary'!H25</f>
        <v>0</v>
      </c>
    </row>
    <row r="46" spans="1:2" x14ac:dyDescent="0.45">
      <c r="A46" t="s">
        <v>170</v>
      </c>
      <c r="B46">
        <f>'Household Summary'!C26</f>
        <v>0</v>
      </c>
    </row>
    <row r="47" spans="1:2" x14ac:dyDescent="0.45">
      <c r="A47" t="s">
        <v>171</v>
      </c>
      <c r="B47">
        <f>'Household Summary'!E26</f>
        <v>0</v>
      </c>
    </row>
    <row r="48" spans="1:2" x14ac:dyDescent="0.45">
      <c r="A48" t="s">
        <v>172</v>
      </c>
      <c r="B48" s="6">
        <f>'Household Summary'!F26</f>
        <v>0</v>
      </c>
    </row>
    <row r="49" spans="1:2" x14ac:dyDescent="0.45">
      <c r="A49" t="s">
        <v>173</v>
      </c>
      <c r="B49" s="8" t="str">
        <f>'Household Summary'!G26</f>
        <v/>
      </c>
    </row>
    <row r="50" spans="1:2" x14ac:dyDescent="0.45">
      <c r="A50" t="s">
        <v>174</v>
      </c>
      <c r="B50" s="9">
        <f>'Household Summary'!H26</f>
        <v>0</v>
      </c>
    </row>
    <row r="51" spans="1:2" x14ac:dyDescent="0.45">
      <c r="A51" t="s">
        <v>195</v>
      </c>
      <c r="B51">
        <f>'Household Summary'!C27</f>
        <v>0</v>
      </c>
    </row>
    <row r="52" spans="1:2" x14ac:dyDescent="0.45">
      <c r="A52" t="s">
        <v>196</v>
      </c>
      <c r="B52">
        <f>'Household Summary'!E27</f>
        <v>0</v>
      </c>
    </row>
    <row r="53" spans="1:2" x14ac:dyDescent="0.45">
      <c r="A53" t="s">
        <v>197</v>
      </c>
      <c r="B53" s="6">
        <f>'Household Summary'!F27</f>
        <v>0</v>
      </c>
    </row>
    <row r="54" spans="1:2" x14ac:dyDescent="0.45">
      <c r="A54" t="s">
        <v>198</v>
      </c>
      <c r="B54" s="8" t="str">
        <f>'Household Summary'!G27</f>
        <v/>
      </c>
    </row>
    <row r="55" spans="1:2" x14ac:dyDescent="0.45">
      <c r="A55" t="s">
        <v>199</v>
      </c>
      <c r="B55" s="9">
        <f>'Household Summary'!H27</f>
        <v>0</v>
      </c>
    </row>
    <row r="56" spans="1:2" x14ac:dyDescent="0.45">
      <c r="A56" t="s">
        <v>200</v>
      </c>
      <c r="B56">
        <f>'Household Summary'!C28</f>
        <v>0</v>
      </c>
    </row>
    <row r="57" spans="1:2" x14ac:dyDescent="0.45">
      <c r="A57" t="s">
        <v>201</v>
      </c>
      <c r="B57">
        <f>'Household Summary'!E28</f>
        <v>0</v>
      </c>
    </row>
    <row r="58" spans="1:2" x14ac:dyDescent="0.45">
      <c r="A58" t="s">
        <v>202</v>
      </c>
      <c r="B58" s="6">
        <f>'Household Summary'!F28</f>
        <v>0</v>
      </c>
    </row>
    <row r="59" spans="1:2" x14ac:dyDescent="0.45">
      <c r="A59" t="s">
        <v>203</v>
      </c>
      <c r="B59" s="8" t="str">
        <f>'Household Summary'!G28</f>
        <v/>
      </c>
    </row>
    <row r="60" spans="1:2" x14ac:dyDescent="0.45">
      <c r="A60" t="s">
        <v>204</v>
      </c>
      <c r="B60" s="9">
        <f>'Household Summary'!H28</f>
        <v>0</v>
      </c>
    </row>
    <row r="61" spans="1:2" x14ac:dyDescent="0.45">
      <c r="A61" t="s">
        <v>205</v>
      </c>
      <c r="B61">
        <f>'Household Summary'!C29</f>
        <v>0</v>
      </c>
    </row>
    <row r="62" spans="1:2" x14ac:dyDescent="0.45">
      <c r="A62" t="s">
        <v>206</v>
      </c>
      <c r="B62">
        <f>'Household Summary'!E29</f>
        <v>0</v>
      </c>
    </row>
    <row r="63" spans="1:2" x14ac:dyDescent="0.45">
      <c r="A63" t="s">
        <v>207</v>
      </c>
      <c r="B63" s="6">
        <f>'Household Summary'!F29</f>
        <v>0</v>
      </c>
    </row>
    <row r="64" spans="1:2" x14ac:dyDescent="0.45">
      <c r="A64" t="s">
        <v>208</v>
      </c>
      <c r="B64" s="8" t="str">
        <f>'Household Summary'!G29</f>
        <v/>
      </c>
    </row>
    <row r="65" spans="1:2" x14ac:dyDescent="0.45">
      <c r="A65" t="s">
        <v>209</v>
      </c>
      <c r="B65" s="9">
        <f>'Household Summary'!H29</f>
        <v>0</v>
      </c>
    </row>
    <row r="66" spans="1:2" x14ac:dyDescent="0.45">
      <c r="A66" t="s">
        <v>210</v>
      </c>
      <c r="B66">
        <f>'Household Summary'!C30</f>
        <v>0</v>
      </c>
    </row>
    <row r="67" spans="1:2" x14ac:dyDescent="0.45">
      <c r="A67" t="s">
        <v>211</v>
      </c>
      <c r="B67">
        <f>'Household Summary'!E30</f>
        <v>0</v>
      </c>
    </row>
    <row r="68" spans="1:2" x14ac:dyDescent="0.45">
      <c r="A68" t="s">
        <v>212</v>
      </c>
      <c r="B68" s="6">
        <f>'Household Summary'!F30</f>
        <v>0</v>
      </c>
    </row>
    <row r="69" spans="1:2" x14ac:dyDescent="0.45">
      <c r="A69" t="s">
        <v>213</v>
      </c>
      <c r="B69" s="8" t="str">
        <f>'Household Summary'!G30</f>
        <v/>
      </c>
    </row>
    <row r="70" spans="1:2" x14ac:dyDescent="0.45">
      <c r="A70" t="s">
        <v>214</v>
      </c>
      <c r="B70" s="9">
        <f>'Household Summary'!H30</f>
        <v>0</v>
      </c>
    </row>
    <row r="71" spans="1:2" x14ac:dyDescent="0.45">
      <c r="A71" t="s">
        <v>215</v>
      </c>
      <c r="B71">
        <f>'Household Summary'!C31</f>
        <v>0</v>
      </c>
    </row>
    <row r="72" spans="1:2" x14ac:dyDescent="0.45">
      <c r="A72" t="s">
        <v>216</v>
      </c>
      <c r="B72">
        <f>'Household Summary'!E31</f>
        <v>0</v>
      </c>
    </row>
    <row r="73" spans="1:2" x14ac:dyDescent="0.45">
      <c r="A73" t="s">
        <v>217</v>
      </c>
      <c r="B73" s="6">
        <f>'Household Summary'!F31</f>
        <v>0</v>
      </c>
    </row>
    <row r="74" spans="1:2" x14ac:dyDescent="0.45">
      <c r="A74" t="s">
        <v>218</v>
      </c>
      <c r="B74" s="8" t="str">
        <f>'Household Summary'!G31</f>
        <v/>
      </c>
    </row>
    <row r="75" spans="1:2" x14ac:dyDescent="0.45">
      <c r="A75" t="s">
        <v>219</v>
      </c>
      <c r="B75" s="9">
        <f>'Household Summary'!H31</f>
        <v>0</v>
      </c>
    </row>
    <row r="76" spans="1:2" x14ac:dyDescent="0.45">
      <c r="A76" t="s">
        <v>142</v>
      </c>
      <c r="B76" s="7">
        <f>'Household Summary'!H32</f>
        <v>0</v>
      </c>
    </row>
    <row r="77" spans="1:2" x14ac:dyDescent="0.45">
      <c r="A77" t="s">
        <v>143</v>
      </c>
      <c r="B77" s="6">
        <f>'Household Summary'!H6</f>
        <v>0</v>
      </c>
    </row>
    <row r="78" spans="1:2" x14ac:dyDescent="0.45">
      <c r="A78" t="s">
        <v>144</v>
      </c>
      <c r="B78">
        <f>'Household Summary'!H8</f>
        <v>0</v>
      </c>
    </row>
  </sheetData>
  <sheetProtection algorithmName="SHA-512" hashValue="x/22FmGt5Vem3E6kzuIy9DscCSl58wlSBUhbZ3L7iQgN594Py2aXdMOk/kXgBGpTtMKHebgipNyGFYN2JbSWzA==" saltValue="q4sUqGUV6UwVLOhQhPTqcw==" spinCount="100000" sheet="1" objects="1" scenarios="1"/>
  <pageMargins left="0.7" right="0.7" top="0.75" bottom="0.75" header="0.3" footer="0.3"/>
  <pageSetup orientation="portrait" horizontalDpi="200" verticalDpi="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0000"/>
  </sheetPr>
  <dimension ref="A1:N31"/>
  <sheetViews>
    <sheetView workbookViewId="0">
      <selection activeCell="C7" sqref="C7"/>
    </sheetView>
  </sheetViews>
  <sheetFormatPr defaultRowHeight="15.4" x14ac:dyDescent="0.45"/>
  <cols>
    <col min="1" max="1" width="13.25" bestFit="1" customWidth="1"/>
    <col min="2" max="2" width="17.625" bestFit="1" customWidth="1"/>
    <col min="3" max="3" width="33.875" bestFit="1" customWidth="1"/>
    <col min="4" max="4" width="16.375" customWidth="1"/>
    <col min="7" max="7" width="15.5" bestFit="1" customWidth="1"/>
    <col min="8" max="8" width="16.5" bestFit="1" customWidth="1"/>
    <col min="11" max="11" width="16" bestFit="1" customWidth="1"/>
  </cols>
  <sheetData>
    <row r="1" spans="1:14" x14ac:dyDescent="0.45">
      <c r="A1" t="s">
        <v>178</v>
      </c>
      <c r="B1" t="s">
        <v>188</v>
      </c>
      <c r="C1" t="s">
        <v>179</v>
      </c>
      <c r="D1" t="s">
        <v>118</v>
      </c>
      <c r="G1" s="11" t="s">
        <v>12</v>
      </c>
      <c r="H1" s="11" t="s">
        <v>241</v>
      </c>
      <c r="K1" s="11" t="s">
        <v>220</v>
      </c>
      <c r="N1" t="s">
        <v>239</v>
      </c>
    </row>
    <row r="2" spans="1:14" x14ac:dyDescent="0.45">
      <c r="A2" t="s">
        <v>180</v>
      </c>
      <c r="B2">
        <f>'HH Member 1'!D5</f>
        <v>1</v>
      </c>
      <c r="C2" t="str">
        <f>'HH Member 1'!E5</f>
        <v>Name not entered on Household Summary</v>
      </c>
      <c r="D2">
        <f>'HH Member 1'!$F$15</f>
        <v>0</v>
      </c>
      <c r="G2" s="11" t="s">
        <v>251</v>
      </c>
      <c r="H2" s="11">
        <v>52</v>
      </c>
      <c r="K2" s="11" t="s">
        <v>189</v>
      </c>
      <c r="N2" t="s">
        <v>240</v>
      </c>
    </row>
    <row r="3" spans="1:14" x14ac:dyDescent="0.45">
      <c r="A3" t="s">
        <v>181</v>
      </c>
      <c r="B3">
        <f>'HH Member 2'!$D$5</f>
        <v>2</v>
      </c>
      <c r="C3" t="str">
        <f>'HH Member 2'!$E$5</f>
        <v>Name not entered on Household Summary</v>
      </c>
      <c r="D3">
        <f>'HH Member 2'!$F$15</f>
        <v>0</v>
      </c>
      <c r="G3" s="11" t="s">
        <v>252</v>
      </c>
      <c r="H3" s="11">
        <v>26</v>
      </c>
      <c r="K3" s="11" t="s">
        <v>191</v>
      </c>
    </row>
    <row r="4" spans="1:14" x14ac:dyDescent="0.45">
      <c r="A4" t="s">
        <v>182</v>
      </c>
      <c r="B4">
        <f>'HH Member 3'!$D$5</f>
        <v>3</v>
      </c>
      <c r="C4" t="str">
        <f>'HH Member 3'!$E$5</f>
        <v>Name not entered on Household Summary</v>
      </c>
      <c r="D4">
        <f>'HH Member 3'!$F$15</f>
        <v>0</v>
      </c>
      <c r="G4" s="11" t="s">
        <v>253</v>
      </c>
      <c r="H4" s="11">
        <v>24</v>
      </c>
      <c r="K4" s="11" t="s">
        <v>190</v>
      </c>
    </row>
    <row r="5" spans="1:14" x14ac:dyDescent="0.45">
      <c r="A5" t="s">
        <v>183</v>
      </c>
      <c r="B5">
        <f>'HH Member 4'!$D$5</f>
        <v>4</v>
      </c>
      <c r="C5" t="str">
        <f>'HH Member 4'!$E$5</f>
        <v>Name not entered on Household Summary</v>
      </c>
      <c r="D5">
        <f>'HH Member 4'!$F$15</f>
        <v>0</v>
      </c>
      <c r="G5" s="11" t="s">
        <v>254</v>
      </c>
      <c r="H5" s="11">
        <v>12</v>
      </c>
      <c r="K5" s="11" t="s">
        <v>192</v>
      </c>
    </row>
    <row r="6" spans="1:14" x14ac:dyDescent="0.45">
      <c r="A6" t="s">
        <v>184</v>
      </c>
      <c r="B6">
        <f>'HH Member 5'!$D$5</f>
        <v>5</v>
      </c>
      <c r="C6" t="str">
        <f>'HH Member 5'!$E$5</f>
        <v>Name not entered on Household Summary</v>
      </c>
      <c r="D6">
        <f>'HH Member 5'!$F$15</f>
        <v>0</v>
      </c>
      <c r="G6" s="11" t="s">
        <v>255</v>
      </c>
      <c r="H6" s="11">
        <v>4</v>
      </c>
      <c r="K6" s="11" t="s">
        <v>193</v>
      </c>
    </row>
    <row r="7" spans="1:14" x14ac:dyDescent="0.45">
      <c r="A7" t="s">
        <v>185</v>
      </c>
      <c r="B7">
        <f>'HH Member 6'!$D$5</f>
        <v>6</v>
      </c>
      <c r="C7" t="str">
        <f>'HH Member 6'!$E$5</f>
        <v>Name not entered on Household Summary</v>
      </c>
      <c r="D7">
        <f>'HH Member 6'!$F$15</f>
        <v>0</v>
      </c>
      <c r="G7" s="11" t="s">
        <v>257</v>
      </c>
      <c r="H7" s="11">
        <v>2</v>
      </c>
      <c r="K7" s="11" t="s">
        <v>194</v>
      </c>
    </row>
    <row r="8" spans="1:14" x14ac:dyDescent="0.45">
      <c r="A8" t="s">
        <v>186</v>
      </c>
      <c r="B8">
        <f>'HH Member 7'!$D$5</f>
        <v>7</v>
      </c>
      <c r="C8" t="str">
        <f>'HH Member 7'!$E$5</f>
        <v>Name not entered on Household Summary</v>
      </c>
      <c r="D8">
        <f>'HH Member 7'!$F$15</f>
        <v>0</v>
      </c>
      <c r="G8" s="12" t="s">
        <v>256</v>
      </c>
      <c r="H8" s="12">
        <v>1</v>
      </c>
    </row>
    <row r="9" spans="1:14" x14ac:dyDescent="0.45">
      <c r="A9" t="s">
        <v>187</v>
      </c>
      <c r="B9">
        <f>'HH Member 8'!$D$5</f>
        <v>8</v>
      </c>
      <c r="C9" t="str">
        <f>'HH Member 8'!$E$5</f>
        <v>Name not entered on Household Summary</v>
      </c>
      <c r="D9">
        <f>'HH Member 8'!$F$15</f>
        <v>0</v>
      </c>
      <c r="G9" s="12" t="s">
        <v>258</v>
      </c>
    </row>
    <row r="31" spans="9:9" x14ac:dyDescent="0.45">
      <c r="I31">
        <f>69/18</f>
        <v>3.8333333333333335</v>
      </c>
    </row>
  </sheetData>
  <sheetProtection algorithmName="SHA-512" hashValue="Db9OXz6zOmAdCFsP/G/e5hj6hphTrRfA+HiU0CAWFRFhWv5CceO/Y7/HZ3qo+vOcfJvjHglKs1d1zTf/NzoCPA==" saltValue="xIhN19t1ck+LfaL84vi24w==" spinCount="100000" sheet="1" objects="1" scenarios="1"/>
  <sortState xmlns:xlrd2="http://schemas.microsoft.com/office/spreadsheetml/2017/richdata2" ref="G2:H9">
    <sortCondition descending="1" ref="H2:H9"/>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V46"/>
  <sheetViews>
    <sheetView showGridLines="0" showRowColHeaders="0" showRuler="0" zoomScaleNormal="100" workbookViewId="0">
      <pane ySplit="2" topLeftCell="A3" activePane="bottomLeft" state="frozen"/>
      <selection pane="bottomLeft" activeCell="C18" sqref="C18:D18"/>
    </sheetView>
  </sheetViews>
  <sheetFormatPr defaultColWidth="0" defaultRowHeight="15" zeroHeight="1" x14ac:dyDescent="0.4"/>
  <cols>
    <col min="1" max="1" width="1.5" style="70" customWidth="1"/>
    <col min="2" max="2" width="10.125" style="70" customWidth="1"/>
    <col min="3" max="3" width="13.5" style="70" customWidth="1"/>
    <col min="4" max="4" width="9.5" style="70" customWidth="1"/>
    <col min="5" max="5" width="14.5" style="70" bestFit="1" customWidth="1"/>
    <col min="6" max="6" width="11" style="70" customWidth="1"/>
    <col min="7" max="7" width="13.875" style="70" customWidth="1"/>
    <col min="8" max="8" width="12.75" style="70" customWidth="1"/>
    <col min="9" max="9" width="1.5" style="70" customWidth="1"/>
    <col min="10" max="16384" width="9" style="70" hidden="1"/>
  </cols>
  <sheetData>
    <row r="1" spans="1:22" ht="20.65" x14ac:dyDescent="0.6">
      <c r="A1" s="68"/>
      <c r="B1" s="68"/>
      <c r="C1" s="68"/>
      <c r="D1" s="336" t="s">
        <v>349</v>
      </c>
      <c r="E1" s="336"/>
      <c r="F1" s="336"/>
      <c r="G1" s="336"/>
      <c r="H1" s="336"/>
      <c r="I1" s="69"/>
      <c r="V1" s="71"/>
    </row>
    <row r="2" spans="1:22" x14ac:dyDescent="0.4">
      <c r="A2" s="68"/>
      <c r="B2" s="68"/>
      <c r="C2" s="68"/>
      <c r="D2" s="337" t="s">
        <v>348</v>
      </c>
      <c r="E2" s="337"/>
      <c r="F2" s="337"/>
      <c r="G2" s="337"/>
      <c r="H2" s="337"/>
      <c r="I2" s="72"/>
      <c r="V2" s="71"/>
    </row>
    <row r="3" spans="1:22" x14ac:dyDescent="0.4">
      <c r="A3" s="73"/>
      <c r="B3" s="73"/>
      <c r="C3" s="73"/>
      <c r="D3" s="73"/>
      <c r="E3" s="73"/>
      <c r="F3" s="73"/>
      <c r="G3" s="73"/>
      <c r="H3" s="73"/>
      <c r="I3" s="73"/>
    </row>
    <row r="4" spans="1:22" ht="45.75" customHeight="1" x14ac:dyDescent="0.4">
      <c r="A4" s="73"/>
      <c r="B4" s="341" t="s">
        <v>112</v>
      </c>
      <c r="C4" s="341"/>
      <c r="D4" s="341"/>
      <c r="E4" s="341"/>
      <c r="F4" s="341"/>
      <c r="G4" s="341"/>
      <c r="H4" s="341"/>
      <c r="I4" s="73"/>
    </row>
    <row r="5" spans="1:22" ht="15.4" thickBot="1" x14ac:dyDescent="0.45">
      <c r="B5" s="73"/>
      <c r="C5" s="73"/>
      <c r="D5" s="73"/>
      <c r="E5" s="73"/>
      <c r="F5" s="73"/>
      <c r="G5" s="73"/>
      <c r="H5" s="73"/>
      <c r="I5" s="73"/>
    </row>
    <row r="6" spans="1:22" s="77" customFormat="1" ht="13.9" thickBot="1" x14ac:dyDescent="0.4">
      <c r="A6" s="74"/>
      <c r="B6" s="78" t="s">
        <v>19</v>
      </c>
      <c r="C6" s="338"/>
      <c r="D6" s="339"/>
      <c r="E6" s="340"/>
      <c r="F6" s="79" t="s">
        <v>175</v>
      </c>
      <c r="G6" s="78" t="s">
        <v>5</v>
      </c>
      <c r="H6" s="120"/>
      <c r="I6" s="76"/>
    </row>
    <row r="7" spans="1:22" s="77" customFormat="1" ht="13.5" customHeight="1" thickBot="1" x14ac:dyDescent="0.4">
      <c r="A7" s="74"/>
      <c r="B7" s="78"/>
      <c r="C7" s="78"/>
      <c r="D7" s="78"/>
      <c r="E7" s="78"/>
      <c r="F7" s="78"/>
      <c r="G7" s="78"/>
      <c r="H7" s="78"/>
      <c r="I7" s="75"/>
    </row>
    <row r="8" spans="1:22" s="77" customFormat="1" ht="13.9" thickBot="1" x14ac:dyDescent="0.4">
      <c r="A8" s="74"/>
      <c r="B8" s="78" t="s">
        <v>20</v>
      </c>
      <c r="C8" s="338"/>
      <c r="D8" s="339"/>
      <c r="E8" s="340"/>
      <c r="F8" s="78"/>
      <c r="G8" s="78" t="s">
        <v>21</v>
      </c>
      <c r="H8" s="121">
        <f>SUM(A17:A31)</f>
        <v>0</v>
      </c>
      <c r="I8" s="75"/>
    </row>
    <row r="9" spans="1:22" s="77" customFormat="1" ht="13.9" thickBot="1" x14ac:dyDescent="0.4">
      <c r="A9" s="74"/>
      <c r="B9" s="78"/>
      <c r="C9" s="78"/>
      <c r="D9" s="78"/>
      <c r="E9" s="78"/>
      <c r="F9" s="78"/>
      <c r="G9" s="78"/>
      <c r="H9" s="80"/>
      <c r="I9" s="75"/>
    </row>
    <row r="10" spans="1:22" s="77" customFormat="1" ht="13.9" thickBot="1" x14ac:dyDescent="0.4">
      <c r="A10" s="74"/>
      <c r="B10" s="78" t="s">
        <v>85</v>
      </c>
      <c r="C10" s="338"/>
      <c r="D10" s="339"/>
      <c r="E10" s="340"/>
      <c r="F10" s="78"/>
      <c r="G10" s="78"/>
      <c r="H10" s="80"/>
      <c r="I10" s="75"/>
    </row>
    <row r="11" spans="1:22" s="77" customFormat="1" ht="13.9" thickBot="1" x14ac:dyDescent="0.4">
      <c r="A11" s="74"/>
      <c r="B11" s="78"/>
      <c r="C11" s="78"/>
      <c r="D11" s="78"/>
      <c r="E11" s="78"/>
      <c r="F11" s="78"/>
      <c r="G11" s="78"/>
      <c r="H11" s="80"/>
      <c r="I11" s="75"/>
      <c r="L11" s="74"/>
    </row>
    <row r="12" spans="1:22" s="77" customFormat="1" ht="13.9" thickBot="1" x14ac:dyDescent="0.4">
      <c r="A12" s="74"/>
      <c r="B12" s="78" t="s">
        <v>86</v>
      </c>
      <c r="C12" s="344"/>
      <c r="D12" s="345"/>
      <c r="E12" s="79" t="s">
        <v>88</v>
      </c>
      <c r="F12" s="122"/>
      <c r="G12" s="79" t="s">
        <v>87</v>
      </c>
      <c r="H12" s="123"/>
      <c r="I12" s="75"/>
    </row>
    <row r="13" spans="1:22" ht="15.4" thickBot="1" x14ac:dyDescent="0.45">
      <c r="A13" s="73"/>
      <c r="B13" s="78"/>
      <c r="C13" s="78"/>
      <c r="D13" s="78"/>
      <c r="E13" s="79"/>
      <c r="F13" s="78"/>
      <c r="G13" s="79"/>
      <c r="H13" s="80"/>
      <c r="I13" s="78"/>
    </row>
    <row r="14" spans="1:22" ht="15.4" thickBot="1" x14ac:dyDescent="0.45">
      <c r="A14" s="73"/>
      <c r="B14" s="78" t="s">
        <v>89</v>
      </c>
      <c r="C14" s="338"/>
      <c r="D14" s="340"/>
      <c r="E14" s="79"/>
      <c r="F14" s="78"/>
      <c r="G14" s="79"/>
      <c r="H14" s="80"/>
      <c r="I14" s="78"/>
      <c r="J14" s="81"/>
    </row>
    <row r="15" spans="1:22" ht="15.75" customHeight="1" x14ac:dyDescent="0.4">
      <c r="A15" s="73"/>
      <c r="B15" s="78"/>
      <c r="C15" s="78"/>
      <c r="D15" s="78"/>
      <c r="E15" s="78"/>
      <c r="F15" s="78"/>
      <c r="G15" s="78"/>
      <c r="H15" s="78"/>
      <c r="I15" s="78"/>
      <c r="J15" s="82"/>
    </row>
    <row r="16" spans="1:22" ht="65.25" customHeight="1" thickBot="1" x14ac:dyDescent="0.45">
      <c r="A16" s="73"/>
      <c r="B16" s="101" t="s">
        <v>1</v>
      </c>
      <c r="C16" s="346" t="s">
        <v>2</v>
      </c>
      <c r="D16" s="347"/>
      <c r="E16" s="102" t="s">
        <v>3</v>
      </c>
      <c r="F16" s="102" t="s">
        <v>57</v>
      </c>
      <c r="G16" s="101" t="s">
        <v>4</v>
      </c>
      <c r="H16" s="101" t="s">
        <v>104</v>
      </c>
      <c r="I16" s="83"/>
    </row>
    <row r="17" spans="1:11" ht="17.25" customHeight="1" x14ac:dyDescent="0.4">
      <c r="A17" s="84">
        <f>IF(C17 = "", 0, 1)</f>
        <v>0</v>
      </c>
      <c r="B17" s="103">
        <v>1</v>
      </c>
      <c r="C17" s="342"/>
      <c r="D17" s="343"/>
      <c r="E17" s="104"/>
      <c r="F17" s="105"/>
      <c r="G17" s="106" t="str">
        <f t="shared" ref="G17:G31" si="0">IF($H$6 = "", "", IF(F17="","", (DATEDIF(F17,$H$6,"Y"))))</f>
        <v/>
      </c>
      <c r="H17" s="107">
        <f>IF((ISERROR((VLOOKUP(B17,Reference!$B$2:$D$9,3, FALSE))))=TRUE, 0, (VLOOKUP(B17,Reference!$B$2:$D$9,3, FALSE)))</f>
        <v>0</v>
      </c>
    </row>
    <row r="18" spans="1:11" ht="17.25" customHeight="1" x14ac:dyDescent="0.4">
      <c r="A18" s="84">
        <f t="shared" ref="A18:A31" si="1">IF(C18 = "", 0, 1)</f>
        <v>0</v>
      </c>
      <c r="B18" s="103">
        <v>2</v>
      </c>
      <c r="C18" s="332"/>
      <c r="D18" s="333"/>
      <c r="E18" s="108"/>
      <c r="F18" s="109"/>
      <c r="G18" s="106" t="str">
        <f t="shared" si="0"/>
        <v/>
      </c>
      <c r="H18" s="107">
        <f>IF((ISERROR((VLOOKUP(B18,Reference!$B$2:$D$9,3, FALSE))))=TRUE, 0, (VLOOKUP(B18,Reference!$B$2:$D$9,3, FALSE)))</f>
        <v>0</v>
      </c>
    </row>
    <row r="19" spans="1:11" ht="17.25" customHeight="1" x14ac:dyDescent="0.4">
      <c r="A19" s="84">
        <f t="shared" si="1"/>
        <v>0</v>
      </c>
      <c r="B19" s="103">
        <v>3</v>
      </c>
      <c r="C19" s="332"/>
      <c r="D19" s="333"/>
      <c r="E19" s="108"/>
      <c r="F19" s="110"/>
      <c r="G19" s="106" t="str">
        <f t="shared" si="0"/>
        <v/>
      </c>
      <c r="H19" s="107">
        <f>IF((ISERROR((VLOOKUP(B19,Reference!$B$2:$D$9,3, FALSE))))=TRUE, 0, (VLOOKUP(B19,Reference!$B$2:$D$9,3, FALSE)))</f>
        <v>0</v>
      </c>
    </row>
    <row r="20" spans="1:11" ht="17.25" customHeight="1" x14ac:dyDescent="0.4">
      <c r="A20" s="84">
        <f t="shared" si="1"/>
        <v>0</v>
      </c>
      <c r="B20" s="111">
        <v>4</v>
      </c>
      <c r="C20" s="334"/>
      <c r="D20" s="333"/>
      <c r="E20" s="108"/>
      <c r="F20" s="110"/>
      <c r="G20" s="106" t="str">
        <f t="shared" si="0"/>
        <v/>
      </c>
      <c r="H20" s="107">
        <f>IF((ISERROR((VLOOKUP(B20,Reference!$B$2:$D$9,3, FALSE))))=TRUE, 0, (VLOOKUP(B20,Reference!$B$2:$D$9,3, FALSE)))</f>
        <v>0</v>
      </c>
    </row>
    <row r="21" spans="1:11" ht="17.25" customHeight="1" x14ac:dyDescent="0.4">
      <c r="A21" s="84">
        <f t="shared" si="1"/>
        <v>0</v>
      </c>
      <c r="B21" s="111">
        <v>5</v>
      </c>
      <c r="C21" s="334"/>
      <c r="D21" s="333"/>
      <c r="E21" s="108"/>
      <c r="F21" s="110"/>
      <c r="G21" s="106" t="str">
        <f t="shared" si="0"/>
        <v/>
      </c>
      <c r="H21" s="107">
        <f>IF((ISERROR((VLOOKUP(B21,Reference!$B$2:$D$9,3, FALSE))))=TRUE, 0, (VLOOKUP(B21,Reference!$B$2:$D$9,3, FALSE)))</f>
        <v>0</v>
      </c>
    </row>
    <row r="22" spans="1:11" ht="17.25" customHeight="1" x14ac:dyDescent="0.4">
      <c r="A22" s="84">
        <f t="shared" si="1"/>
        <v>0</v>
      </c>
      <c r="B22" s="111">
        <v>6</v>
      </c>
      <c r="C22" s="334"/>
      <c r="D22" s="333"/>
      <c r="E22" s="108"/>
      <c r="F22" s="110"/>
      <c r="G22" s="106" t="str">
        <f t="shared" si="0"/>
        <v/>
      </c>
      <c r="H22" s="107">
        <f>IF((ISERROR((VLOOKUP(B22,Reference!$B$2:$D$9,3, FALSE))))=TRUE, 0, (VLOOKUP(B22,Reference!$B$2:$D$9,3, FALSE)))</f>
        <v>0</v>
      </c>
      <c r="K22" s="85" t="s">
        <v>220</v>
      </c>
    </row>
    <row r="23" spans="1:11" ht="17.25" customHeight="1" x14ac:dyDescent="0.4">
      <c r="A23" s="84">
        <f t="shared" si="1"/>
        <v>0</v>
      </c>
      <c r="B23" s="103">
        <v>7</v>
      </c>
      <c r="C23" s="332"/>
      <c r="D23" s="333"/>
      <c r="E23" s="108"/>
      <c r="F23" s="110"/>
      <c r="G23" s="106" t="str">
        <f t="shared" si="0"/>
        <v/>
      </c>
      <c r="H23" s="107">
        <f>IF((ISERROR((VLOOKUP(B23,Reference!$B$2:$D$9,3, FALSE))))=TRUE, 0, (VLOOKUP(B23,Reference!$B$2:$D$9,3, FALSE)))</f>
        <v>0</v>
      </c>
      <c r="K23" s="85" t="s">
        <v>189</v>
      </c>
    </row>
    <row r="24" spans="1:11" ht="17.25" customHeight="1" x14ac:dyDescent="0.4">
      <c r="A24" s="84">
        <f t="shared" si="1"/>
        <v>0</v>
      </c>
      <c r="B24" s="103">
        <v>8</v>
      </c>
      <c r="C24" s="332"/>
      <c r="D24" s="333"/>
      <c r="E24" s="108"/>
      <c r="F24" s="110"/>
      <c r="G24" s="106" t="str">
        <f t="shared" si="0"/>
        <v/>
      </c>
      <c r="H24" s="107">
        <f>IF((ISERROR((VLOOKUP(B24,Reference!$B$2:$D$9,3, FALSE))))=TRUE, 0, (VLOOKUP(B24,Reference!$B$2:$D$9,3, FALSE)))</f>
        <v>0</v>
      </c>
      <c r="K24" s="85" t="s">
        <v>191</v>
      </c>
    </row>
    <row r="25" spans="1:11" ht="17.25" customHeight="1" x14ac:dyDescent="0.4">
      <c r="A25" s="84">
        <f t="shared" si="1"/>
        <v>0</v>
      </c>
      <c r="B25" s="111">
        <v>9</v>
      </c>
      <c r="C25" s="334"/>
      <c r="D25" s="333"/>
      <c r="E25" s="108"/>
      <c r="F25" s="110"/>
      <c r="G25" s="106" t="str">
        <f t="shared" si="0"/>
        <v/>
      </c>
      <c r="H25" s="107">
        <f>IF((ISERROR((VLOOKUP(B25,Reference!$B$2:$D$9,3, FALSE))))=TRUE, 0, (VLOOKUP(B25,Reference!$B$2:$D$9,3, FALSE)))</f>
        <v>0</v>
      </c>
      <c r="K25" s="85" t="s">
        <v>190</v>
      </c>
    </row>
    <row r="26" spans="1:11" ht="17.25" customHeight="1" x14ac:dyDescent="0.4">
      <c r="A26" s="84">
        <f t="shared" si="1"/>
        <v>0</v>
      </c>
      <c r="B26" s="111">
        <v>10</v>
      </c>
      <c r="C26" s="334"/>
      <c r="D26" s="333"/>
      <c r="E26" s="108"/>
      <c r="F26" s="110"/>
      <c r="G26" s="106" t="str">
        <f t="shared" si="0"/>
        <v/>
      </c>
      <c r="H26" s="107">
        <f>IF((ISERROR((VLOOKUP(B26,Reference!$B$2:$D$9,3, FALSE))))=TRUE, 0, (VLOOKUP(B26,Reference!$B$2:$D$9,3, FALSE)))</f>
        <v>0</v>
      </c>
      <c r="K26" s="85" t="s">
        <v>192</v>
      </c>
    </row>
    <row r="27" spans="1:11" x14ac:dyDescent="0.4">
      <c r="A27" s="84">
        <f t="shared" si="1"/>
        <v>0</v>
      </c>
      <c r="B27" s="111">
        <v>11</v>
      </c>
      <c r="C27" s="334"/>
      <c r="D27" s="333"/>
      <c r="E27" s="108"/>
      <c r="F27" s="110"/>
      <c r="G27" s="106" t="str">
        <f t="shared" si="0"/>
        <v/>
      </c>
      <c r="H27" s="107">
        <f>IF((ISERROR((VLOOKUP(B27,Reference!$B$2:$D$9,3, FALSE))))=TRUE, 0, (VLOOKUP(B27,Reference!$B$2:$D$9,3, FALSE)))</f>
        <v>0</v>
      </c>
      <c r="K27" s="85" t="s">
        <v>193</v>
      </c>
    </row>
    <row r="28" spans="1:11" x14ac:dyDescent="0.4">
      <c r="A28" s="84">
        <f t="shared" si="1"/>
        <v>0</v>
      </c>
      <c r="B28" s="111">
        <v>12</v>
      </c>
      <c r="C28" s="334"/>
      <c r="D28" s="333"/>
      <c r="E28" s="108"/>
      <c r="F28" s="110"/>
      <c r="G28" s="106" t="str">
        <f t="shared" si="0"/>
        <v/>
      </c>
      <c r="H28" s="107">
        <f>IF((ISERROR((VLOOKUP(B28,Reference!$B$2:$D$9,3, FALSE))))=TRUE, 0, (VLOOKUP(B28,Reference!$B$2:$D$9,3, FALSE)))</f>
        <v>0</v>
      </c>
      <c r="K28" s="85" t="s">
        <v>194</v>
      </c>
    </row>
    <row r="29" spans="1:11" ht="15.75" customHeight="1" x14ac:dyDescent="0.4">
      <c r="A29" s="84">
        <f t="shared" si="1"/>
        <v>0</v>
      </c>
      <c r="B29" s="111">
        <v>13</v>
      </c>
      <c r="C29" s="334"/>
      <c r="D29" s="333"/>
      <c r="E29" s="108"/>
      <c r="F29" s="110"/>
      <c r="G29" s="106" t="str">
        <f t="shared" si="0"/>
        <v/>
      </c>
      <c r="H29" s="107">
        <f>IF((ISERROR((VLOOKUP(B29,Reference!$B$2:$D$9,3, FALSE))))=TRUE, 0, (VLOOKUP(B29,Reference!$B$2:$D$9,3, FALSE)))</f>
        <v>0</v>
      </c>
    </row>
    <row r="30" spans="1:11" ht="15.75" customHeight="1" x14ac:dyDescent="0.4">
      <c r="A30" s="84">
        <f t="shared" si="1"/>
        <v>0</v>
      </c>
      <c r="B30" s="111">
        <v>14</v>
      </c>
      <c r="C30" s="334"/>
      <c r="D30" s="333"/>
      <c r="E30" s="108"/>
      <c r="F30" s="110"/>
      <c r="G30" s="106" t="str">
        <f t="shared" si="0"/>
        <v/>
      </c>
      <c r="H30" s="107">
        <f>IF((ISERROR((VLOOKUP(B30,Reference!$B$2:$D$9,3, FALSE))))=TRUE, 0, (VLOOKUP(B30,Reference!$B$2:$D$9,3, FALSE)))</f>
        <v>0</v>
      </c>
    </row>
    <row r="31" spans="1:11" ht="15.75" customHeight="1" thickBot="1" x14ac:dyDescent="0.45">
      <c r="A31" s="84">
        <f t="shared" si="1"/>
        <v>0</v>
      </c>
      <c r="B31" s="111">
        <v>15</v>
      </c>
      <c r="C31" s="330"/>
      <c r="D31" s="331"/>
      <c r="E31" s="112"/>
      <c r="F31" s="113"/>
      <c r="G31" s="106" t="str">
        <f t="shared" si="0"/>
        <v/>
      </c>
      <c r="H31" s="107">
        <f>IF((ISERROR((VLOOKUP(B31,Reference!$B$2:$D$9,3, FALSE))))=TRUE, 0, (VLOOKUP(B31,Reference!$B$2:$D$9,3, FALSE)))</f>
        <v>0</v>
      </c>
    </row>
    <row r="32" spans="1:11" ht="15.75" customHeight="1" x14ac:dyDescent="0.4">
      <c r="A32" s="73"/>
      <c r="B32" s="114"/>
      <c r="C32" s="114"/>
      <c r="D32" s="114"/>
      <c r="E32" s="114"/>
      <c r="F32" s="114"/>
      <c r="G32" s="115" t="s">
        <v>18</v>
      </c>
      <c r="H32" s="116">
        <f>SUM(H17:H26)</f>
        <v>0</v>
      </c>
      <c r="I32" s="86"/>
    </row>
    <row r="33" spans="1:9" ht="15.75" customHeight="1" x14ac:dyDescent="0.4">
      <c r="A33" s="73"/>
      <c r="B33" s="114"/>
      <c r="C33" s="114"/>
      <c r="D33" s="114"/>
      <c r="E33" s="114"/>
      <c r="F33" s="114"/>
      <c r="G33" s="115"/>
      <c r="H33" s="117" t="s">
        <v>328</v>
      </c>
    </row>
    <row r="34" spans="1:9" ht="15.75" customHeight="1" x14ac:dyDescent="0.4">
      <c r="A34" s="73"/>
      <c r="B34" s="114"/>
      <c r="C34" s="114"/>
      <c r="D34" s="114"/>
      <c r="E34" s="114"/>
      <c r="F34" s="114"/>
      <c r="G34" s="115"/>
      <c r="H34" s="118"/>
    </row>
    <row r="35" spans="1:9" x14ac:dyDescent="0.4">
      <c r="A35" s="73"/>
      <c r="B35" s="87"/>
      <c r="C35" s="119"/>
      <c r="D35" s="97"/>
      <c r="E35" s="97"/>
      <c r="F35" s="97"/>
      <c r="G35" s="88"/>
      <c r="H35" s="119"/>
    </row>
    <row r="36" spans="1:9" ht="21" customHeight="1" x14ac:dyDescent="0.4">
      <c r="A36" s="89"/>
      <c r="B36" s="335" t="s">
        <v>350</v>
      </c>
      <c r="C36" s="335"/>
      <c r="D36" s="335"/>
      <c r="E36" s="335"/>
      <c r="F36" s="335"/>
      <c r="G36" s="335"/>
      <c r="H36" s="335"/>
    </row>
    <row r="37" spans="1:9" ht="21" customHeight="1" x14ac:dyDescent="0.4">
      <c r="A37" s="89"/>
      <c r="B37" s="335"/>
      <c r="C37" s="335"/>
      <c r="D37" s="335"/>
      <c r="E37" s="335"/>
      <c r="F37" s="335"/>
      <c r="G37" s="335"/>
      <c r="H37" s="335"/>
    </row>
    <row r="38" spans="1:9" s="77" customFormat="1" ht="21" customHeight="1" x14ac:dyDescent="0.35">
      <c r="A38" s="74"/>
      <c r="B38" s="90"/>
      <c r="C38" s="90"/>
      <c r="D38" s="90"/>
      <c r="E38" s="90"/>
      <c r="F38" s="90"/>
      <c r="G38" s="90"/>
      <c r="H38" s="90"/>
    </row>
    <row r="39" spans="1:9" x14ac:dyDescent="0.4">
      <c r="A39" s="73"/>
      <c r="B39" s="91"/>
      <c r="C39" s="91"/>
      <c r="D39" s="91"/>
      <c r="E39" s="91"/>
      <c r="F39" s="91"/>
      <c r="G39" s="91"/>
      <c r="H39" s="91"/>
    </row>
    <row r="40" spans="1:9" x14ac:dyDescent="0.4">
      <c r="A40" s="92"/>
      <c r="B40" s="93" t="s">
        <v>347</v>
      </c>
      <c r="C40" s="94"/>
      <c r="D40" s="94"/>
      <c r="E40" s="94"/>
      <c r="F40" s="94"/>
      <c r="G40" s="94"/>
      <c r="H40" s="95" t="s">
        <v>234</v>
      </c>
      <c r="I40" s="96"/>
    </row>
    <row r="41" spans="1:9" ht="2.25" customHeight="1" x14ac:dyDescent="0.4">
      <c r="A41" s="73"/>
      <c r="B41" s="97"/>
      <c r="H41" s="98"/>
    </row>
    <row r="42" spans="1:9" hidden="1" x14ac:dyDescent="0.4">
      <c r="A42" s="89"/>
      <c r="B42" s="73"/>
      <c r="C42" s="73"/>
      <c r="D42" s="73"/>
      <c r="E42" s="73"/>
      <c r="F42" s="73"/>
      <c r="G42" s="73"/>
      <c r="H42" s="73"/>
    </row>
    <row r="43" spans="1:9" ht="12" hidden="1" customHeight="1" x14ac:dyDescent="0.4">
      <c r="A43" s="97"/>
    </row>
    <row r="44" spans="1:9" hidden="1" x14ac:dyDescent="0.4">
      <c r="A44" s="97"/>
    </row>
    <row r="46" spans="1:9" hidden="1" x14ac:dyDescent="0.4">
      <c r="B46" s="99"/>
      <c r="C46" s="73"/>
      <c r="D46" s="73"/>
      <c r="E46" s="73"/>
      <c r="F46" s="99"/>
      <c r="G46" s="73"/>
    </row>
  </sheetData>
  <sheetProtection algorithmName="SHA-512" hashValue="w+ve3ovq/XBMLFGE4WpN2VVX4nS3xwV5OVQc8IfnoV520dVLzU7hCpNW8bhRoMVzcqylA1YRD2qhylbYC/aBcA==" saltValue="GVQwEYd47ocsrin9LZc4dQ==" spinCount="100000" sheet="1" objects="1" scenarios="1"/>
  <mergeCells count="25">
    <mergeCell ref="B36:H37"/>
    <mergeCell ref="C27:D27"/>
    <mergeCell ref="C28:D28"/>
    <mergeCell ref="C29:D29"/>
    <mergeCell ref="D1:H1"/>
    <mergeCell ref="D2:H2"/>
    <mergeCell ref="C10:E10"/>
    <mergeCell ref="C6:E6"/>
    <mergeCell ref="C8:E8"/>
    <mergeCell ref="B4:H4"/>
    <mergeCell ref="C18:D18"/>
    <mergeCell ref="C17:D17"/>
    <mergeCell ref="C14:D14"/>
    <mergeCell ref="C12:D12"/>
    <mergeCell ref="C16:D16"/>
    <mergeCell ref="C19:D19"/>
    <mergeCell ref="C31:D31"/>
    <mergeCell ref="C24:D24"/>
    <mergeCell ref="C25:D25"/>
    <mergeCell ref="C26:D26"/>
    <mergeCell ref="C20:D20"/>
    <mergeCell ref="C21:D21"/>
    <mergeCell ref="C22:D22"/>
    <mergeCell ref="C23:D23"/>
    <mergeCell ref="C30:D30"/>
  </mergeCells>
  <phoneticPr fontId="0" type="noConversion"/>
  <conditionalFormatting sqref="H33">
    <cfRule type="expression" dxfId="381" priority="1">
      <formula>$H$32&gt;0</formula>
    </cfRule>
  </conditionalFormatting>
  <dataValidations count="7">
    <dataValidation type="list" allowBlank="1" showInputMessage="1" showErrorMessage="1" sqref="E17:E31" xr:uid="{00000000-0002-0000-0100-000000000000}">
      <formula1>Relationships</formula1>
    </dataValidation>
    <dataValidation type="date" errorStyle="warning" allowBlank="1" showInputMessage="1" showErrorMessage="1" errorTitle="Invalid Date" error="The date you entered is either invalid format or out of range. Please make sure the date is corrent and then proceed." promptTitle="Date Format" prompt="mm/dd/yyyy" sqref="H6" xr:uid="{00000000-0002-0000-0100-000001000000}">
      <formula1>EDATE(TODAY(),-12)</formula1>
      <formula2>TODAY()</formula2>
    </dataValidation>
    <dataValidation allowBlank="1" showInputMessage="1" showErrorMessage="1" errorTitle="Invalid Format" promptTitle="mm/dd/yyyy" sqref="L15" xr:uid="{00000000-0002-0000-0100-000002000000}"/>
    <dataValidation type="date" errorStyle="warning" allowBlank="1" showInputMessage="1" showErrorMessage="1" errorTitle="Invalid Date" error="The date you entered is either invalid format or out of range. Please make sure the date is corrent and then proceed." promptTitle="Date Format" prompt="mm/dd/yyyy" sqref="F17:F31" xr:uid="{00000000-0002-0000-0100-000003000000}">
      <formula1>EDATE(TODAY(),-1200)</formula1>
      <formula2>TODAY()</formula2>
    </dataValidation>
    <dataValidation errorStyle="warning" operator="notEqual" allowBlank="1" showInputMessage="1" showErrorMessage="1" sqref="H33:H34" xr:uid="{00000000-0002-0000-0100-000004000000}"/>
    <dataValidation type="custom" allowBlank="1" showInputMessage="1" showErrorMessage="1" errorTitle="Invalid Name" error="The Name you entered is either invalid format or blank. Please make sure the Name is in corrent format and then proceed." sqref="C17:D31" xr:uid="{00000000-0002-0000-0100-000005000000}">
      <formula1>AND((C17=TRIM(C17)),(ISNUMBER(SUMPRODUCT(SEARCH(MID(C17,ROW(INDIRECT("1:"&amp;LEN(C17))),1),"0123456789'abcdefghijklmnopqrstuvwxyz ABCDEFGHIJKLMNOPQRSTUVWXYZ")))))</formula1>
    </dataValidation>
    <dataValidation type="decimal" errorStyle="warning" operator="notEqual" allowBlank="1" showInputMessage="1" showErrorMessage="1" errorTitle="Invalid Total" error="The Total Income you entered is either invalid format or out of range. Please make sure Total Income is corrent and then proceed." promptTitle="Total Income" prompt="Income greater than zero." sqref="H32" xr:uid="{00000000-0002-0000-0100-000006000000}">
      <formula1>0</formula1>
    </dataValidation>
  </dataValidations>
  <hyperlinks>
    <hyperlink ref="H40" location="'Household Summary'!A3" display="Back to Top ^" xr:uid="{00000000-0004-0000-0100-000000000000}"/>
  </hyperlinks>
  <pageMargins left="0.7" right="0.7" top="0.75" bottom="0.75" header="0.3" footer="0.3"/>
  <pageSetup scale="95" orientation="portrait" r:id="rId1"/>
  <headerFooter>
    <oddFooter>&amp;R&amp;8 1/1/2025</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358"/>
  <sheetViews>
    <sheetView showGridLines="0" showRowColHeaders="0" zoomScaleNormal="100" workbookViewId="0">
      <pane ySplit="2" topLeftCell="A71" activePane="bottomLeft" state="frozen"/>
      <selection pane="bottomLeft" activeCell="J5" sqref="J5:K5"/>
    </sheetView>
  </sheetViews>
  <sheetFormatPr defaultColWidth="9" defaultRowHeight="0" customHeight="1" zeroHeight="1" x14ac:dyDescent="0.45"/>
  <cols>
    <col min="1" max="1" width="1.5" style="16" customWidth="1"/>
    <col min="2" max="2" width="20.75" style="16" customWidth="1"/>
    <col min="3" max="3" width="11.625" style="16" customWidth="1"/>
    <col min="4" max="4" width="14.75" style="16" customWidth="1"/>
    <col min="5" max="5" width="13.75" style="16" customWidth="1"/>
    <col min="6" max="6" width="13.625" style="16" bestFit="1" customWidth="1"/>
    <col min="7" max="7" width="12.25" style="16" customWidth="1"/>
    <col min="8" max="8" width="12.75" style="16" bestFit="1" customWidth="1"/>
    <col min="9" max="9" width="5.875" style="16" customWidth="1"/>
    <col min="10" max="10" width="43.875" style="85" customWidth="1"/>
    <col min="11" max="11" width="61" style="134" customWidth="1"/>
    <col min="12" max="12" width="7.75" style="21" customWidth="1"/>
    <col min="13" max="13" width="9.375" style="16" customWidth="1"/>
    <col min="14" max="15" width="9" style="16" customWidth="1"/>
    <col min="16" max="16" width="12.875" style="16" customWidth="1"/>
    <col min="17" max="17" width="9" style="16" customWidth="1"/>
    <col min="18" max="18" width="11.625" style="16" customWidth="1"/>
    <col min="19" max="19" width="13.125" style="16" customWidth="1"/>
    <col min="20" max="20" width="12.25" style="16" customWidth="1"/>
    <col min="21" max="21" width="10.5" style="16" customWidth="1"/>
    <col min="22" max="22" width="12" style="16" customWidth="1"/>
    <col min="23" max="23" width="10.125" style="16" customWidth="1"/>
    <col min="24" max="25" width="9" style="16" customWidth="1"/>
    <col min="26" max="16384" width="9" style="16"/>
  </cols>
  <sheetData>
    <row r="1" spans="1:22" ht="15.75" customHeight="1" x14ac:dyDescent="0.45">
      <c r="A1" s="13"/>
      <c r="B1" s="427" t="s">
        <v>329</v>
      </c>
      <c r="C1" s="427"/>
      <c r="D1" s="427"/>
      <c r="E1" s="427"/>
      <c r="F1" s="427"/>
      <c r="G1" s="427"/>
      <c r="H1" s="427"/>
      <c r="I1" s="14"/>
      <c r="K1" s="124"/>
      <c r="L1" s="15"/>
      <c r="M1" s="55"/>
      <c r="N1" s="55"/>
      <c r="O1" s="55"/>
      <c r="P1" s="55"/>
      <c r="Q1" s="55"/>
      <c r="R1" s="55"/>
      <c r="S1" s="55"/>
      <c r="T1" s="55"/>
      <c r="U1" s="55"/>
      <c r="V1" s="55"/>
    </row>
    <row r="2" spans="1:22" ht="22.5" customHeight="1" x14ac:dyDescent="0.6">
      <c r="A2" s="13"/>
      <c r="B2" s="427"/>
      <c r="C2" s="427"/>
      <c r="D2" s="427"/>
      <c r="E2" s="427"/>
      <c r="F2" s="427"/>
      <c r="G2" s="427"/>
      <c r="H2" s="427"/>
      <c r="I2" s="14"/>
      <c r="J2" s="428" t="s">
        <v>261</v>
      </c>
      <c r="K2" s="429"/>
      <c r="L2" s="15"/>
      <c r="M2" s="55"/>
      <c r="N2" s="55"/>
      <c r="O2" s="55"/>
      <c r="P2" s="55"/>
      <c r="Q2" s="55"/>
      <c r="R2" s="55"/>
      <c r="S2" s="55"/>
      <c r="T2" s="55"/>
      <c r="U2" s="55"/>
      <c r="V2" s="55"/>
    </row>
    <row r="3" spans="1:22" ht="38.25" customHeight="1" x14ac:dyDescent="0.45">
      <c r="A3" s="17"/>
      <c r="B3" s="18"/>
      <c r="C3" s="18"/>
      <c r="D3" s="430" t="s">
        <v>278</v>
      </c>
      <c r="E3" s="430"/>
      <c r="F3" s="430"/>
      <c r="G3" s="19"/>
      <c r="H3" s="19"/>
      <c r="I3" s="17"/>
      <c r="J3" s="431"/>
      <c r="K3" s="431"/>
      <c r="L3" s="15"/>
      <c r="M3" s="55"/>
      <c r="N3" s="55"/>
      <c r="O3" s="55"/>
      <c r="P3" s="55"/>
      <c r="Q3" s="55"/>
      <c r="R3" s="55"/>
      <c r="S3" s="55"/>
      <c r="T3" s="55"/>
      <c r="U3" s="55"/>
      <c r="V3" s="55"/>
    </row>
    <row r="4" spans="1:22" ht="15.75" thickBot="1" x14ac:dyDescent="0.5">
      <c r="A4" s="17"/>
      <c r="B4" s="135" t="s">
        <v>56</v>
      </c>
      <c r="C4" s="136"/>
      <c r="D4" s="137"/>
      <c r="E4" s="138"/>
      <c r="F4" s="139"/>
      <c r="G4" s="139"/>
      <c r="H4" s="140"/>
      <c r="I4" s="17"/>
      <c r="J4" s="432" t="s">
        <v>222</v>
      </c>
      <c r="K4" s="432"/>
      <c r="L4" s="15"/>
      <c r="M4" s="55"/>
      <c r="N4" s="55"/>
      <c r="O4" s="55"/>
      <c r="P4" s="55"/>
      <c r="Q4" s="55"/>
      <c r="R4" s="55"/>
      <c r="S4" s="55"/>
      <c r="T4" s="55"/>
      <c r="U4" s="55"/>
      <c r="V4" s="55"/>
    </row>
    <row r="5" spans="1:22" ht="30.75" customHeight="1" thickBot="1" x14ac:dyDescent="0.5">
      <c r="A5" s="20"/>
      <c r="B5" s="141" t="s">
        <v>55</v>
      </c>
      <c r="C5" s="142"/>
      <c r="D5" s="143">
        <v>1</v>
      </c>
      <c r="E5" s="433" t="str">
        <f>IF(D5 = "", "", IF(OR(D5=0, D5&gt;15), "Invalid Household Member Number", IF(VLOOKUP(D5, Name, 2, FALSE) = "", "Name not entered on Household Summary", VLOOKUP(D5, Name, 2, FALSE))))</f>
        <v>Name not entered on Household Summary</v>
      </c>
      <c r="F5" s="434"/>
      <c r="G5" s="434"/>
      <c r="H5" s="435"/>
      <c r="I5" s="17"/>
      <c r="J5" s="351" t="s">
        <v>232</v>
      </c>
      <c r="K5" s="351"/>
      <c r="L5" s="15"/>
      <c r="M5" s="55"/>
      <c r="N5" s="55"/>
      <c r="O5" s="55"/>
      <c r="P5" s="55"/>
      <c r="Q5" s="55"/>
      <c r="R5" s="55"/>
      <c r="S5" s="55"/>
      <c r="T5" s="55"/>
      <c r="U5" s="55"/>
      <c r="V5" s="55"/>
    </row>
    <row r="6" spans="1:22" ht="15" customHeight="1" x14ac:dyDescent="0.45">
      <c r="A6" s="17"/>
      <c r="B6" s="144"/>
      <c r="C6" s="145"/>
      <c r="D6" s="146"/>
      <c r="E6" s="147"/>
      <c r="F6" s="148" t="s">
        <v>117</v>
      </c>
      <c r="G6" s="149"/>
      <c r="H6" s="150"/>
      <c r="I6" s="17"/>
      <c r="J6" s="351" t="s">
        <v>259</v>
      </c>
      <c r="K6" s="351"/>
      <c r="L6" s="15"/>
      <c r="M6" s="55"/>
      <c r="N6" s="55"/>
      <c r="O6" s="55"/>
      <c r="P6" s="55"/>
      <c r="Q6" s="55"/>
      <c r="R6" s="55"/>
      <c r="S6" s="55"/>
      <c r="T6" s="55"/>
      <c r="U6" s="55"/>
      <c r="V6" s="55"/>
    </row>
    <row r="7" spans="1:22" ht="15.4" x14ac:dyDescent="0.45">
      <c r="A7" s="17"/>
      <c r="B7" s="151" t="s">
        <v>58</v>
      </c>
      <c r="C7" s="152"/>
      <c r="D7" s="153"/>
      <c r="E7" s="154" t="s">
        <v>48</v>
      </c>
      <c r="F7" s="154" t="s">
        <v>118</v>
      </c>
      <c r="G7" s="149"/>
      <c r="H7" s="150"/>
      <c r="I7" s="17"/>
      <c r="J7" s="351" t="s">
        <v>260</v>
      </c>
      <c r="K7" s="351"/>
      <c r="L7" s="15"/>
      <c r="M7" s="55"/>
      <c r="N7" s="55"/>
      <c r="O7" s="55"/>
      <c r="P7" s="55"/>
      <c r="Q7" s="55"/>
      <c r="R7" s="55"/>
      <c r="S7" s="55"/>
      <c r="T7" s="55"/>
      <c r="U7" s="55"/>
      <c r="V7" s="55"/>
    </row>
    <row r="8" spans="1:22" ht="15.75" customHeight="1" x14ac:dyDescent="0.45">
      <c r="A8" s="17"/>
      <c r="B8" s="423" t="str">
        <f>IF(D31 = "", "Position 1", D31)</f>
        <v>Position 1</v>
      </c>
      <c r="C8" s="423"/>
      <c r="D8" s="423"/>
      <c r="E8" s="121" t="s">
        <v>277</v>
      </c>
      <c r="F8" s="155">
        <f>IF(D33="VOE",IF(H49&gt;G49,H49,G49),IF(D33="Pay Stubs",IF(H78&gt;G78,H78,G78),0))</f>
        <v>0</v>
      </c>
      <c r="G8" s="425" t="s">
        <v>105</v>
      </c>
      <c r="H8" s="426"/>
      <c r="I8" s="17"/>
      <c r="J8" s="403" t="s">
        <v>262</v>
      </c>
      <c r="K8" s="403"/>
      <c r="L8" s="15"/>
      <c r="M8" s="55"/>
      <c r="N8" s="55"/>
      <c r="O8" s="55"/>
      <c r="P8" s="55"/>
      <c r="Q8" s="55"/>
      <c r="R8" s="55"/>
      <c r="S8" s="55"/>
      <c r="T8" s="55"/>
      <c r="U8" s="55"/>
      <c r="V8" s="55"/>
    </row>
    <row r="9" spans="1:22" ht="15.4" x14ac:dyDescent="0.45">
      <c r="A9" s="17"/>
      <c r="B9" s="423" t="str">
        <f>IF(D90 = "", "Position 2", D90)</f>
        <v>Position 2</v>
      </c>
      <c r="C9" s="423"/>
      <c r="D9" s="423"/>
      <c r="E9" s="121" t="s">
        <v>284</v>
      </c>
      <c r="F9" s="155">
        <f>IF(D92="VOE",IF(H108&gt;G108,H108,G108),IF(D92="Pay Stubs",IF(H137&gt;G137,H137,G137),0))</f>
        <v>0</v>
      </c>
      <c r="G9" s="425"/>
      <c r="H9" s="426"/>
      <c r="I9" s="17"/>
      <c r="J9" s="351" t="s">
        <v>230</v>
      </c>
      <c r="K9" s="351"/>
      <c r="L9" s="15"/>
      <c r="M9" s="55"/>
      <c r="N9" s="55"/>
      <c r="O9" s="55"/>
      <c r="P9" s="55"/>
      <c r="Q9" s="55"/>
      <c r="R9" s="55"/>
      <c r="S9" s="55"/>
      <c r="T9" s="55"/>
      <c r="U9" s="55"/>
      <c r="V9" s="55"/>
    </row>
    <row r="10" spans="1:22" ht="15.75" customHeight="1" x14ac:dyDescent="0.45">
      <c r="A10" s="17"/>
      <c r="B10" s="423" t="str">
        <f>IF(D149 = "", "Position 3", D149)</f>
        <v>Position 3</v>
      </c>
      <c r="C10" s="423"/>
      <c r="D10" s="423"/>
      <c r="E10" s="121" t="s">
        <v>285</v>
      </c>
      <c r="F10" s="155">
        <f>IF(D151="VOE",IF(H167&gt;G167,H167,G167),IF(D151="Pay Stubs",IF(H196&gt;G196,H196,G196),0))</f>
        <v>0</v>
      </c>
      <c r="G10" s="425"/>
      <c r="H10" s="426"/>
      <c r="I10" s="17"/>
      <c r="J10" s="351" t="s">
        <v>231</v>
      </c>
      <c r="K10" s="351"/>
      <c r="L10" s="15"/>
      <c r="M10" s="55"/>
      <c r="N10" s="55"/>
      <c r="O10" s="55"/>
      <c r="P10" s="55"/>
      <c r="Q10" s="55"/>
      <c r="R10" s="55"/>
      <c r="S10" s="55"/>
      <c r="T10" s="55"/>
      <c r="U10" s="55"/>
      <c r="V10" s="55"/>
    </row>
    <row r="11" spans="1:22" ht="15.4" x14ac:dyDescent="0.45">
      <c r="A11" s="17"/>
      <c r="B11" s="423" t="str">
        <f>IF(D208 = "", "Position 4", D208)</f>
        <v>Position 4</v>
      </c>
      <c r="C11" s="423"/>
      <c r="D11" s="423"/>
      <c r="E11" s="121" t="s">
        <v>286</v>
      </c>
      <c r="F11" s="155">
        <f>IF(D210="VOE",IF(H226&gt;G226,H226,G226),IF(D210="Pay Stubs",IF(H255&gt;G255,H255,G255),0))</f>
        <v>0</v>
      </c>
      <c r="G11" s="425"/>
      <c r="H11" s="426"/>
      <c r="I11" s="17"/>
      <c r="J11" s="351" t="s">
        <v>263</v>
      </c>
      <c r="K11" s="351"/>
      <c r="L11" s="15"/>
      <c r="M11" s="55"/>
      <c r="N11" s="55"/>
      <c r="O11" s="55"/>
      <c r="P11" s="55"/>
      <c r="Q11" s="55"/>
      <c r="R11" s="55"/>
      <c r="S11" s="55"/>
      <c r="T11" s="55"/>
      <c r="U11" s="55"/>
      <c r="V11" s="55"/>
    </row>
    <row r="12" spans="1:22" ht="15.4" x14ac:dyDescent="0.45">
      <c r="A12" s="17"/>
      <c r="B12" s="423" t="s">
        <v>33</v>
      </c>
      <c r="C12" s="423"/>
      <c r="D12" s="423"/>
      <c r="E12" s="156" t="s">
        <v>116</v>
      </c>
      <c r="F12" s="157">
        <f>G27</f>
        <v>0</v>
      </c>
      <c r="G12" s="149"/>
      <c r="H12" s="150"/>
      <c r="I12" s="17"/>
      <c r="J12" s="351" t="s">
        <v>264</v>
      </c>
      <c r="K12" s="351"/>
      <c r="N12" s="55"/>
      <c r="O12" s="55"/>
      <c r="P12" s="55"/>
      <c r="Q12" s="55"/>
      <c r="R12" s="55"/>
      <c r="S12" s="55"/>
      <c r="T12" s="55"/>
      <c r="U12" s="55"/>
      <c r="V12" s="55"/>
    </row>
    <row r="13" spans="1:22" ht="15.4" x14ac:dyDescent="0.45">
      <c r="A13" s="17"/>
      <c r="B13" s="423" t="s">
        <v>91</v>
      </c>
      <c r="C13" s="423"/>
      <c r="D13" s="423"/>
      <c r="E13" s="156" t="s">
        <v>287</v>
      </c>
      <c r="F13" s="157">
        <f>IF(AND(OR(H274 = "", H274 = 0), OR(G274 = "", G274 = 0)), 0, IF(H274&gt; G274, H274, G274))</f>
        <v>0</v>
      </c>
      <c r="G13" s="149"/>
      <c r="H13" s="150"/>
      <c r="I13" s="17"/>
      <c r="J13" s="424"/>
      <c r="K13" s="424"/>
      <c r="N13" s="55"/>
      <c r="O13" s="55"/>
      <c r="P13" s="55"/>
      <c r="Q13" s="55"/>
      <c r="R13" s="55"/>
      <c r="S13" s="55"/>
      <c r="T13" s="55"/>
      <c r="U13" s="55"/>
      <c r="V13" s="55"/>
    </row>
    <row r="14" spans="1:22" ht="15.4" x14ac:dyDescent="0.45">
      <c r="A14" s="17"/>
      <c r="B14" s="423" t="s">
        <v>28</v>
      </c>
      <c r="C14" s="423"/>
      <c r="D14" s="423"/>
      <c r="E14" s="156" t="s">
        <v>288</v>
      </c>
      <c r="F14" s="157">
        <f>H284</f>
        <v>0</v>
      </c>
      <c r="G14" s="149"/>
      <c r="H14" s="150"/>
      <c r="I14" s="17"/>
      <c r="J14" s="402" t="s">
        <v>223</v>
      </c>
      <c r="K14" s="402"/>
      <c r="L14" s="15"/>
      <c r="M14" s="55"/>
      <c r="N14" s="55"/>
      <c r="O14" s="55"/>
      <c r="P14" s="55"/>
      <c r="Q14" s="55"/>
      <c r="R14" s="55"/>
      <c r="S14" s="55"/>
      <c r="T14" s="55"/>
      <c r="U14" s="55"/>
      <c r="V14" s="55"/>
    </row>
    <row r="15" spans="1:22" ht="31.5" customHeight="1" x14ac:dyDescent="0.45">
      <c r="A15" s="17"/>
      <c r="B15" s="421" t="s">
        <v>13</v>
      </c>
      <c r="C15" s="421"/>
      <c r="D15" s="421"/>
      <c r="E15" s="156"/>
      <c r="F15" s="157">
        <f>SUM(F8:F14)</f>
        <v>0</v>
      </c>
      <c r="G15" s="158"/>
      <c r="H15" s="159"/>
      <c r="I15" s="17"/>
      <c r="J15" s="403" t="s">
        <v>224</v>
      </c>
      <c r="K15" s="403"/>
      <c r="L15" s="15"/>
      <c r="M15" s="55"/>
      <c r="N15" s="55"/>
      <c r="O15" s="55"/>
      <c r="P15" s="55"/>
      <c r="Q15" s="55"/>
      <c r="R15" s="55"/>
      <c r="S15" s="55"/>
      <c r="T15" s="55"/>
      <c r="U15" s="55"/>
      <c r="V15" s="55"/>
    </row>
    <row r="16" spans="1:22" ht="15.75" thickBot="1" x14ac:dyDescent="0.5">
      <c r="A16" s="17"/>
      <c r="B16" s="160"/>
      <c r="C16" s="160"/>
      <c r="D16" s="160"/>
      <c r="E16" s="160"/>
      <c r="F16" s="160"/>
      <c r="G16" s="160"/>
      <c r="H16" s="160"/>
      <c r="I16" s="17"/>
      <c r="J16" s="403"/>
      <c r="K16" s="403"/>
      <c r="L16" s="15"/>
      <c r="M16" s="55"/>
      <c r="N16" s="55"/>
      <c r="O16" s="55"/>
      <c r="P16" s="55"/>
      <c r="Q16" s="55"/>
      <c r="R16" s="55"/>
      <c r="S16" s="55"/>
      <c r="T16" s="55"/>
      <c r="U16" s="55"/>
      <c r="V16" s="55"/>
    </row>
    <row r="17" spans="1:22" ht="15.75" thickTop="1" x14ac:dyDescent="0.45">
      <c r="A17" s="17"/>
      <c r="B17" s="73"/>
      <c r="C17" s="73"/>
      <c r="D17" s="73"/>
      <c r="E17" s="73"/>
      <c r="F17" s="73"/>
      <c r="G17" s="73"/>
      <c r="H17" s="73"/>
      <c r="I17" s="17"/>
      <c r="J17" s="403"/>
      <c r="K17" s="403"/>
      <c r="L17" s="15"/>
      <c r="M17" s="55"/>
      <c r="N17" s="55"/>
      <c r="O17" s="55"/>
      <c r="P17" s="55"/>
      <c r="Q17" s="55"/>
      <c r="R17" s="55"/>
      <c r="S17" s="55"/>
      <c r="T17" s="55"/>
      <c r="U17" s="55"/>
      <c r="V17" s="55"/>
    </row>
    <row r="18" spans="1:22" ht="36" thickBot="1" x14ac:dyDescent="0.5">
      <c r="A18" s="17"/>
      <c r="B18" s="161" t="s">
        <v>10</v>
      </c>
      <c r="C18" s="162" t="s">
        <v>73</v>
      </c>
      <c r="D18" s="163"/>
      <c r="E18" s="164" t="s">
        <v>11</v>
      </c>
      <c r="F18" s="165" t="s">
        <v>266</v>
      </c>
      <c r="G18" s="166" t="s">
        <v>13</v>
      </c>
      <c r="H18" s="167"/>
      <c r="I18" s="17"/>
      <c r="J18" s="402" t="s">
        <v>225</v>
      </c>
      <c r="K18" s="402"/>
      <c r="L18" s="15"/>
      <c r="M18" s="55"/>
      <c r="N18" s="55"/>
      <c r="O18" s="55"/>
      <c r="P18" s="55"/>
      <c r="Q18" s="55"/>
      <c r="R18" s="55"/>
      <c r="S18" s="55"/>
      <c r="T18" s="55"/>
      <c r="U18" s="55"/>
      <c r="V18" s="55"/>
    </row>
    <row r="19" spans="1:22" ht="32.25" customHeight="1" x14ac:dyDescent="0.45">
      <c r="A19" s="17"/>
      <c r="B19" s="168"/>
      <c r="C19" s="398" t="s">
        <v>23</v>
      </c>
      <c r="D19" s="422"/>
      <c r="E19" s="169"/>
      <c r="F19" s="170"/>
      <c r="G19" s="171">
        <f>IF(F19 = "", 0, E19*F19)</f>
        <v>0</v>
      </c>
      <c r="H19" s="150"/>
      <c r="J19" s="403" t="s">
        <v>274</v>
      </c>
      <c r="K19" s="403"/>
      <c r="L19" s="15"/>
      <c r="M19" s="55"/>
      <c r="N19" s="55"/>
      <c r="O19" s="55"/>
      <c r="P19" s="55"/>
      <c r="Q19" s="55"/>
      <c r="R19" s="55"/>
      <c r="S19" s="55"/>
      <c r="T19" s="55"/>
      <c r="U19" s="55"/>
      <c r="V19" s="55"/>
    </row>
    <row r="20" spans="1:22" ht="27.75" x14ac:dyDescent="0.45">
      <c r="A20" s="17"/>
      <c r="B20" s="168"/>
      <c r="C20" s="414" t="s">
        <v>24</v>
      </c>
      <c r="D20" s="415"/>
      <c r="E20" s="172"/>
      <c r="F20" s="173"/>
      <c r="G20" s="171">
        <f t="shared" ref="G20:G24" si="0">IF(F20 = "", 0, E20*F20)</f>
        <v>0</v>
      </c>
      <c r="H20" s="150"/>
      <c r="J20" s="125" t="s">
        <v>275</v>
      </c>
      <c r="K20" s="416" t="s">
        <v>226</v>
      </c>
      <c r="L20" s="16"/>
    </row>
    <row r="21" spans="1:22" ht="15" customHeight="1" x14ac:dyDescent="0.45">
      <c r="A21" s="17"/>
      <c r="B21" s="168"/>
      <c r="C21" s="414" t="s">
        <v>25</v>
      </c>
      <c r="D21" s="415"/>
      <c r="E21" s="172"/>
      <c r="F21" s="173"/>
      <c r="G21" s="171">
        <f t="shared" si="0"/>
        <v>0</v>
      </c>
      <c r="H21" s="150"/>
      <c r="J21" s="126" t="s">
        <v>267</v>
      </c>
      <c r="K21" s="416"/>
    </row>
    <row r="22" spans="1:22" ht="15" customHeight="1" x14ac:dyDescent="0.45">
      <c r="A22" s="17"/>
      <c r="B22" s="168"/>
      <c r="C22" s="414" t="s">
        <v>26</v>
      </c>
      <c r="D22" s="415"/>
      <c r="E22" s="172"/>
      <c r="F22" s="173"/>
      <c r="G22" s="171">
        <f t="shared" si="0"/>
        <v>0</v>
      </c>
      <c r="H22" s="150"/>
      <c r="J22" s="126" t="s">
        <v>268</v>
      </c>
      <c r="K22" s="416"/>
    </row>
    <row r="23" spans="1:22" ht="15" customHeight="1" x14ac:dyDescent="0.45">
      <c r="A23" s="17"/>
      <c r="B23" s="168"/>
      <c r="C23" s="414" t="s">
        <v>14</v>
      </c>
      <c r="D23" s="415"/>
      <c r="E23" s="172"/>
      <c r="F23" s="173"/>
      <c r="G23" s="171">
        <f t="shared" si="0"/>
        <v>0</v>
      </c>
      <c r="H23" s="150"/>
      <c r="J23" s="126" t="s">
        <v>269</v>
      </c>
      <c r="K23" s="416"/>
    </row>
    <row r="24" spans="1:22" ht="15" customHeight="1" x14ac:dyDescent="0.45">
      <c r="A24" s="17"/>
      <c r="B24" s="168"/>
      <c r="C24" s="414" t="s">
        <v>15</v>
      </c>
      <c r="D24" s="415"/>
      <c r="E24" s="172"/>
      <c r="F24" s="173"/>
      <c r="G24" s="171">
        <f t="shared" si="0"/>
        <v>0</v>
      </c>
      <c r="H24" s="150"/>
      <c r="J24" s="126" t="s">
        <v>270</v>
      </c>
      <c r="K24" s="416"/>
    </row>
    <row r="25" spans="1:22" ht="15" customHeight="1" thickBot="1" x14ac:dyDescent="0.5">
      <c r="A25" s="17"/>
      <c r="B25" s="168"/>
      <c r="C25" s="417" t="s">
        <v>65</v>
      </c>
      <c r="D25" s="418"/>
      <c r="E25" s="172"/>
      <c r="F25" s="173"/>
      <c r="G25" s="171">
        <f>E25*F25*0.75</f>
        <v>0</v>
      </c>
      <c r="H25" s="174" t="s">
        <v>82</v>
      </c>
      <c r="J25" s="126" t="s">
        <v>271</v>
      </c>
      <c r="K25" s="416"/>
    </row>
    <row r="26" spans="1:22" ht="15" customHeight="1" thickBot="1" x14ac:dyDescent="0.5">
      <c r="A26" s="17"/>
      <c r="B26" s="168"/>
      <c r="C26" s="419" t="s">
        <v>119</v>
      </c>
      <c r="D26" s="420"/>
      <c r="E26" s="175"/>
      <c r="F26" s="176"/>
      <c r="G26" s="171">
        <f>IF(F26 = "", 0, E26*F26)</f>
        <v>0</v>
      </c>
      <c r="H26" s="174"/>
      <c r="J26" s="126" t="s">
        <v>272</v>
      </c>
      <c r="K26" s="416"/>
    </row>
    <row r="27" spans="1:22" ht="15" customHeight="1" x14ac:dyDescent="0.45">
      <c r="A27" s="17"/>
      <c r="B27" s="177"/>
      <c r="C27" s="152"/>
      <c r="D27" s="152"/>
      <c r="E27" s="178"/>
      <c r="F27" s="179" t="s">
        <v>13</v>
      </c>
      <c r="G27" s="180">
        <f>SUM(G19:G26)</f>
        <v>0</v>
      </c>
      <c r="H27" s="159"/>
      <c r="I27" s="17"/>
      <c r="J27" s="126" t="s">
        <v>273</v>
      </c>
      <c r="K27" s="416"/>
    </row>
    <row r="28" spans="1:22" ht="15" customHeight="1" x14ac:dyDescent="0.45">
      <c r="A28" s="17"/>
      <c r="B28" s="73"/>
      <c r="C28" s="78"/>
      <c r="D28" s="78"/>
      <c r="E28" s="181"/>
      <c r="F28" s="182"/>
      <c r="G28" s="183"/>
      <c r="H28" s="73"/>
      <c r="I28" s="17"/>
      <c r="J28" s="351"/>
      <c r="K28" s="351"/>
    </row>
    <row r="29" spans="1:22" ht="15.75" thickBot="1" x14ac:dyDescent="0.5">
      <c r="A29" s="17"/>
      <c r="B29" s="184" t="s">
        <v>59</v>
      </c>
      <c r="C29" s="185"/>
      <c r="D29" s="186" t="str">
        <f>E5</f>
        <v>Name not entered on Household Summary</v>
      </c>
      <c r="E29" s="185"/>
      <c r="F29" s="185"/>
      <c r="G29" s="185"/>
      <c r="H29" s="321" t="s">
        <v>234</v>
      </c>
      <c r="I29" s="22"/>
      <c r="J29" s="351"/>
      <c r="K29" s="351"/>
    </row>
    <row r="30" spans="1:22" ht="17.25" customHeight="1" thickTop="1" thickBot="1" x14ac:dyDescent="0.5">
      <c r="A30" s="17"/>
      <c r="B30" s="187"/>
      <c r="C30" s="188"/>
      <c r="D30" s="189"/>
      <c r="E30" s="189"/>
      <c r="F30" s="189"/>
      <c r="G30" s="189"/>
      <c r="H30" s="190"/>
      <c r="I30" s="17"/>
      <c r="J30" s="413" t="s">
        <v>330</v>
      </c>
      <c r="K30" s="413"/>
    </row>
    <row r="31" spans="1:22" ht="16.5" customHeight="1" thickBot="1" x14ac:dyDescent="0.5">
      <c r="A31" s="17"/>
      <c r="B31" s="191" t="s">
        <v>30</v>
      </c>
      <c r="C31" s="188" t="s">
        <v>6</v>
      </c>
      <c r="D31" s="352"/>
      <c r="E31" s="353"/>
      <c r="F31" s="353"/>
      <c r="G31" s="354"/>
      <c r="H31" s="192" t="str">
        <f>IF(D33="VOE", E43, IF(D33 = "Pay Stubs", E55, ""))</f>
        <v/>
      </c>
      <c r="I31" s="22"/>
      <c r="J31" s="351" t="s">
        <v>336</v>
      </c>
      <c r="K31" s="351"/>
    </row>
    <row r="32" spans="1:22" ht="16.5" customHeight="1" thickBot="1" x14ac:dyDescent="0.5">
      <c r="A32" s="17"/>
      <c r="B32" s="191"/>
      <c r="C32" s="188"/>
      <c r="D32" s="193"/>
      <c r="E32" s="194"/>
      <c r="F32" s="194"/>
      <c r="G32" s="195" t="s">
        <v>70</v>
      </c>
      <c r="H32" s="196" t="s">
        <v>61</v>
      </c>
      <c r="I32" s="22"/>
      <c r="J32" s="351" t="s">
        <v>313</v>
      </c>
      <c r="K32" s="351"/>
    </row>
    <row r="33" spans="1:25" ht="16.5" customHeight="1" thickBot="1" x14ac:dyDescent="0.5">
      <c r="A33" s="17"/>
      <c r="B33" s="191"/>
      <c r="C33" s="197" t="s">
        <v>36</v>
      </c>
      <c r="D33" s="198"/>
      <c r="E33" s="199" t="str">
        <f>IF(ISNUMBER(SEARCH("VOE",D33)),"Warning: Fill VOE Sec Only!!","Warning: Fill PayStubs Sec Only!!")</f>
        <v>Warning: Fill PayStubs Sec Only!!</v>
      </c>
      <c r="F33" s="200"/>
      <c r="G33" s="201" t="e">
        <f>IF(OR(H31 = "Monthly", H31="Semi-Monthly"), IF(D33="VOE", H44, IF(D33 = "Pay Stubs", F57, "")), ROUNDUP(H33,0))</f>
        <v>#VALUE!</v>
      </c>
      <c r="H33" s="202" t="e">
        <f>G35/(VLOOKUP(H31, PayPeriods, 2, FALSE))</f>
        <v>#VALUE!</v>
      </c>
      <c r="I33" s="22"/>
      <c r="J33" s="351" t="s">
        <v>337</v>
      </c>
      <c r="K33" s="351"/>
    </row>
    <row r="34" spans="1:25" ht="7.5" customHeight="1" thickBot="1" x14ac:dyDescent="0.5">
      <c r="A34" s="17"/>
      <c r="B34" s="191"/>
      <c r="C34" s="188"/>
      <c r="D34" s="203"/>
      <c r="E34" s="200"/>
      <c r="F34" s="195" t="s">
        <v>22</v>
      </c>
      <c r="G34" s="195" t="s">
        <v>72</v>
      </c>
      <c r="H34" s="196" t="s">
        <v>69</v>
      </c>
      <c r="I34" s="22"/>
      <c r="J34" s="351"/>
      <c r="K34" s="351"/>
    </row>
    <row r="35" spans="1:25" ht="15.75" thickBot="1" x14ac:dyDescent="0.5">
      <c r="A35" s="17"/>
      <c r="B35" s="187"/>
      <c r="C35" s="197" t="s">
        <v>0</v>
      </c>
      <c r="D35" s="198"/>
      <c r="E35" s="204" t="e">
        <f>CONCATENATE("1/1/",YEAR(F35))</f>
        <v>#VALUE!</v>
      </c>
      <c r="F35" s="205" t="str">
        <f>IF(D33 = "VOE", E44, IF(D33 = "Pay Stubs", IF(OR(C63 = "", D63="",E63 = ""), IF(OR(C62 = "",D62="", E62=""), "", E62), E63),""))</f>
        <v/>
      </c>
      <c r="G35" s="205" t="e">
        <f>IF(YEAR(D35) = YEAR(F35), F35-D35+1,F35-E35+1)</f>
        <v>#VALUE!</v>
      </c>
      <c r="H35" s="206" t="e">
        <f>ROUNDUP(G35*(5/7), 0)</f>
        <v>#VALUE!</v>
      </c>
      <c r="I35" s="17"/>
      <c r="J35" s="351"/>
      <c r="K35" s="351"/>
    </row>
    <row r="36" spans="1:25" ht="13.5" customHeight="1" thickBot="1" x14ac:dyDescent="0.5">
      <c r="A36" s="17"/>
      <c r="B36" s="207"/>
      <c r="C36" s="208"/>
      <c r="D36" s="209"/>
      <c r="E36" s="210"/>
      <c r="F36" s="210"/>
      <c r="G36" s="211" t="s">
        <v>71</v>
      </c>
      <c r="H36" s="212" t="str">
        <f>IF(D33 = "VOE", IF(E41&gt;VLOOKUP(H31, PayPeriods, 6, FALSE), VLOOKUP(H31, PayPeriods, 6, FALSE), E41),IF(D33="Pay Stubs", IF((C64+D64+E64)/3 &gt; VLOOKUP(H31, PayPeriods, 6, FALSE), VLOOKUP(H31, PayPeriods, 6, FALSE), (C64+D64+E64)/3), ""))</f>
        <v/>
      </c>
      <c r="I36" s="22"/>
      <c r="J36" s="351"/>
      <c r="K36" s="351"/>
    </row>
    <row r="37" spans="1:25" ht="13.5" customHeight="1" thickTop="1" x14ac:dyDescent="0.45">
      <c r="A37" s="17"/>
      <c r="B37" s="168"/>
      <c r="C37" s="78"/>
      <c r="D37" s="213"/>
      <c r="E37" s="214"/>
      <c r="F37" s="214"/>
      <c r="G37" s="78"/>
      <c r="H37" s="215"/>
      <c r="I37" s="22"/>
      <c r="J37" s="127"/>
      <c r="K37" s="128"/>
    </row>
    <row r="38" spans="1:25" ht="15.75" customHeight="1" x14ac:dyDescent="0.45">
      <c r="A38" s="17"/>
      <c r="B38" s="216" t="s">
        <v>9</v>
      </c>
      <c r="C38" s="355" t="s">
        <v>38</v>
      </c>
      <c r="D38" s="355"/>
      <c r="E38" s="355"/>
      <c r="F38" s="355"/>
      <c r="G38" s="355"/>
      <c r="H38" s="356"/>
      <c r="I38" s="22"/>
      <c r="J38" s="404" t="s">
        <v>176</v>
      </c>
      <c r="K38" s="404"/>
    </row>
    <row r="39" spans="1:25" ht="15.4" x14ac:dyDescent="0.45">
      <c r="A39" s="17"/>
      <c r="B39" s="217"/>
      <c r="C39" s="78"/>
      <c r="D39" s="213"/>
      <c r="E39" s="218"/>
      <c r="F39" s="218"/>
      <c r="G39" s="78"/>
      <c r="H39" s="219"/>
      <c r="I39" s="22"/>
      <c r="J39" s="403"/>
      <c r="K39" s="403"/>
    </row>
    <row r="40" spans="1:25" ht="24" customHeight="1" thickBot="1" x14ac:dyDescent="0.5">
      <c r="A40" s="17"/>
      <c r="B40" s="217"/>
      <c r="C40" s="73"/>
      <c r="D40" s="73"/>
      <c r="E40" s="220" t="s">
        <v>37</v>
      </c>
      <c r="F40" s="221" t="s">
        <v>50</v>
      </c>
      <c r="G40" s="221" t="s">
        <v>49</v>
      </c>
      <c r="H40" s="221" t="s">
        <v>51</v>
      </c>
      <c r="I40" s="24"/>
      <c r="J40" s="403" t="s">
        <v>314</v>
      </c>
      <c r="K40" s="403"/>
    </row>
    <row r="41" spans="1:25" ht="22.5" customHeight="1" thickBot="1" x14ac:dyDescent="0.5">
      <c r="A41" s="17"/>
      <c r="B41" s="168"/>
      <c r="C41" s="406" t="s">
        <v>34</v>
      </c>
      <c r="D41" s="407"/>
      <c r="E41" s="222"/>
      <c r="F41" s="223"/>
      <c r="G41" s="224"/>
      <c r="H41" s="225"/>
      <c r="I41" s="22"/>
      <c r="J41" s="403"/>
      <c r="K41" s="403"/>
      <c r="P41" s="25"/>
      <c r="Q41" s="26"/>
      <c r="R41" s="26"/>
      <c r="S41" s="26"/>
      <c r="T41" s="26"/>
      <c r="U41" s="26"/>
      <c r="V41" s="26"/>
      <c r="W41" s="26"/>
      <c r="X41" s="26"/>
      <c r="Y41" s="26"/>
    </row>
    <row r="42" spans="1:25" ht="15.75" thickBot="1" x14ac:dyDescent="0.5">
      <c r="A42" s="17"/>
      <c r="B42" s="357" t="str">
        <f>IF(D33 = "VOE", IF(G42 = "Hourly Pay Rate", IF(E41&gt;VLOOKUP(H31,PayPeriods,6,FALSE),CONCATENATE("    Average hours &gt; ", ROUND(VLOOKUP(H31, PayPeriods, 6, FALSE),2), " (Standard Work Hours in Year / Pay Periods in Year);  ", ROUND(VLOOKUP(H31, PayPeriods, 6, FALSE),2), " hours used."), ""), ""), "")</f>
        <v/>
      </c>
      <c r="C42" s="408" t="s">
        <v>27</v>
      </c>
      <c r="D42" s="409"/>
      <c r="E42" s="327"/>
      <c r="F42" s="226" t="s">
        <v>99</v>
      </c>
      <c r="G42" s="358"/>
      <c r="H42" s="359"/>
      <c r="I42" s="22"/>
      <c r="J42" s="129" t="s">
        <v>315</v>
      </c>
      <c r="K42" s="130" t="s">
        <v>316</v>
      </c>
      <c r="P42" s="27"/>
      <c r="Q42" s="26"/>
      <c r="R42" s="28"/>
      <c r="S42" s="29"/>
      <c r="T42" s="30"/>
      <c r="U42" s="30"/>
      <c r="V42" s="26"/>
    </row>
    <row r="43" spans="1:25" ht="15.75" customHeight="1" x14ac:dyDescent="0.45">
      <c r="A43" s="17"/>
      <c r="B43" s="357"/>
      <c r="C43" s="406" t="s">
        <v>35</v>
      </c>
      <c r="D43" s="407"/>
      <c r="E43" s="227"/>
      <c r="F43" s="360" t="str">
        <f>IF(AND(E43 &lt;&gt; "Monthly", E43 &lt;&gt; "Semi-Monthly", H44&gt;0), "Payroll Frequency changed, delete value in H65", "")</f>
        <v/>
      </c>
      <c r="G43" s="361"/>
      <c r="H43" s="362"/>
      <c r="I43" s="22"/>
      <c r="J43" s="403" t="s">
        <v>317</v>
      </c>
      <c r="K43" s="403"/>
      <c r="P43" s="26"/>
      <c r="Q43" s="26"/>
      <c r="R43" s="28"/>
      <c r="S43" s="29"/>
      <c r="T43" s="30"/>
      <c r="U43" s="30"/>
      <c r="V43" s="26"/>
    </row>
    <row r="44" spans="1:25" ht="15.75" customHeight="1" x14ac:dyDescent="0.45">
      <c r="A44" s="17"/>
      <c r="B44" s="357"/>
      <c r="C44" s="406" t="s">
        <v>22</v>
      </c>
      <c r="D44" s="407"/>
      <c r="E44" s="228"/>
      <c r="F44" s="363" t="str">
        <f>IF(D33 = "VOE", IF(H31 &lt;&gt; "", IF(H31 = "Annual", "1 pay period", IF(OR(E43="Semi-Monthly", E43 = "Monthly"), "Enter # of Pay Periods to Date", IF(E44 = "", "",CONCATENATE(G33," pay periods to date")))), ""), "")</f>
        <v/>
      </c>
      <c r="G44" s="363"/>
      <c r="H44" s="229"/>
      <c r="I44" s="31">
        <f>IF(F44 = "Enter # of Pay Periods to Date", 50, 0)</f>
        <v>0</v>
      </c>
      <c r="J44" s="351" t="s">
        <v>318</v>
      </c>
      <c r="K44" s="351"/>
      <c r="P44" s="26"/>
      <c r="Q44" s="26"/>
      <c r="R44" s="28"/>
      <c r="S44" s="29"/>
      <c r="T44" s="30"/>
      <c r="U44" s="30"/>
      <c r="V44" s="26"/>
    </row>
    <row r="45" spans="1:25" ht="15.75" customHeight="1" x14ac:dyDescent="0.45">
      <c r="A45" s="17"/>
      <c r="B45" s="357"/>
      <c r="C45" s="364" t="s">
        <v>8</v>
      </c>
      <c r="D45" s="365"/>
      <c r="E45" s="230"/>
      <c r="F45" s="171" t="str">
        <f>IF(G45 = "", "", IF(G45 = 0, 0, G45/VLOOKUP(H31, PayPeriods, 3, FALSE)))</f>
        <v/>
      </c>
      <c r="G45" s="157" t="str">
        <f>IF(OR(G42="", E43 = "", E44=""), "", IF(D33="VOE",IF(G42="Hourly Pay Rate",H36*E42*VLOOKUP(H31, PayPeriods, 4, FALSE) *(VLOOKUP(H31,PayPeriods,3,FALSE)),E42*VLOOKUP(G42,PayRates,2,FALSE)),""))</f>
        <v/>
      </c>
      <c r="H45" s="231"/>
      <c r="I45" s="23"/>
      <c r="J45" s="351"/>
      <c r="K45" s="351"/>
      <c r="P45" s="26"/>
      <c r="Q45" s="26"/>
      <c r="R45" s="28"/>
      <c r="S45" s="29"/>
      <c r="T45" s="30"/>
      <c r="U45" s="30"/>
      <c r="V45" s="26"/>
    </row>
    <row r="46" spans="1:25" ht="15.75" customHeight="1" x14ac:dyDescent="0.45">
      <c r="A46" s="17"/>
      <c r="B46" s="232"/>
      <c r="C46" s="364" t="s">
        <v>16</v>
      </c>
      <c r="D46" s="365"/>
      <c r="E46" s="230"/>
      <c r="F46" s="233" t="str">
        <f>IF(OR(G42="", E43 = "", E44=""), "", IF(D33="VOE",IF(YEAR(D35) = YEAR(E35), (E46/H35)*VLOOKUP(H31, PayPeriods, 5,FALSE), IF(G33 = 0, 0, E46/G33)), ""))</f>
        <v/>
      </c>
      <c r="G46" s="234" t="str">
        <f>IF(OR(G42="", E43 = "", E44=""), "", IF(D33= "VOE", IF(YEAR(D35) = YEAR(E35), (E46/H35)*VLOOKUP(H31, PayPeriods, 5, FALSE) * VLOOKUP(H31, PayPeriods, 3,FALSE), IF(G33 = 0, 0, (E46/G33)*VLOOKUP(H31, PayPeriods, 3, FALSE))), ""))</f>
        <v/>
      </c>
      <c r="H46" s="235"/>
      <c r="I46" s="23"/>
      <c r="J46" s="351"/>
      <c r="K46" s="351"/>
      <c r="P46" s="26"/>
      <c r="Q46" s="26"/>
      <c r="R46" s="28"/>
      <c r="S46" s="29"/>
      <c r="T46" s="30"/>
      <c r="U46" s="30"/>
      <c r="V46" s="26"/>
    </row>
    <row r="47" spans="1:25" ht="15.75" customHeight="1" x14ac:dyDescent="0.45">
      <c r="A47" s="17"/>
      <c r="B47" s="236"/>
      <c r="C47" s="366" t="s">
        <v>29</v>
      </c>
      <c r="D47" s="367"/>
      <c r="E47" s="237"/>
      <c r="F47" s="238"/>
      <c r="G47" s="239"/>
      <c r="H47" s="240"/>
      <c r="I47" s="23"/>
      <c r="J47" s="403" t="s">
        <v>319</v>
      </c>
      <c r="K47" s="403"/>
      <c r="P47" s="26"/>
      <c r="Q47" s="26"/>
      <c r="R47" s="28"/>
      <c r="S47" s="29"/>
      <c r="T47" s="30"/>
      <c r="U47" s="30"/>
      <c r="V47" s="26"/>
    </row>
    <row r="48" spans="1:25" ht="15.75" customHeight="1" x14ac:dyDescent="0.45">
      <c r="A48" s="17"/>
      <c r="B48" s="236"/>
      <c r="C48" s="368"/>
      <c r="D48" s="369"/>
      <c r="E48" s="241"/>
      <c r="F48" s="242" t="str">
        <f>IF(OR(G42="", E43 = "", E44=""), "", IF(D33="VOE", IF(YEAR(D35) = YEAR(E35), (E48/H35)*VLOOKUP(H31, PayPeriods, 5,FALSE), IF(G33 = 0, 0, E48/G33)),""))</f>
        <v/>
      </c>
      <c r="G48" s="180" t="str">
        <f>IF(OR(G42="", E43 = "", E44=""), "", IF(D33 = "VOE", IF(YEAR(D35) = YEAR(E35), (E48/H35)*VLOOKUP(H31, PayPeriods, 5, FALSE) * VLOOKUP(H31, PayPeriods, 3,FALSE), IF(G33 = 0, 0, E48/G33)*VLOOKUP(H31, PayPeriods, 3, FALSE)), ""))</f>
        <v/>
      </c>
      <c r="H48" s="231"/>
      <c r="I48" s="23"/>
      <c r="J48" s="403"/>
      <c r="K48" s="403"/>
      <c r="P48" s="26"/>
      <c r="Q48" s="26"/>
      <c r="R48" s="28"/>
      <c r="S48" s="29"/>
      <c r="T48" s="30"/>
      <c r="U48" s="30"/>
      <c r="V48" s="26"/>
    </row>
    <row r="49" spans="1:22" ht="15.75" customHeight="1" x14ac:dyDescent="0.45">
      <c r="A49" s="17"/>
      <c r="B49" s="236"/>
      <c r="C49" s="364" t="s">
        <v>39</v>
      </c>
      <c r="D49" s="365"/>
      <c r="E49" s="243"/>
      <c r="F49" s="244"/>
      <c r="G49" s="157" t="str">
        <f>IF(OR(G42="", E43 = "", E44=""), "", IF(D33 = "VOE", SUM(G45:G48),""))</f>
        <v/>
      </c>
      <c r="H49" s="155" t="str">
        <f>IF(OR(G42="",E43="",E44=""),"",IF(D33="VOE",IF(YEAR(D35) = YEAR(F35), (E49/H35) *260, IF(G33=0,0,(E49/G33)*VLOOKUP(H31,PayPeriods,3,FALSE))),""))</f>
        <v/>
      </c>
      <c r="I49" s="22"/>
      <c r="J49" s="403"/>
      <c r="K49" s="403"/>
      <c r="P49" s="26"/>
      <c r="Q49" s="26"/>
      <c r="R49" s="28"/>
      <c r="S49" s="29"/>
      <c r="T49" s="30"/>
      <c r="U49" s="30"/>
      <c r="V49" s="26"/>
    </row>
    <row r="50" spans="1:22" ht="15.75" customHeight="1" x14ac:dyDescent="0.45">
      <c r="A50" s="17"/>
      <c r="B50" s="236"/>
      <c r="C50" s="364" t="str">
        <f>IF(E44="","Gross Pay Prior Year",CONCATENATE("Gross Pay ",YEAR(E44)-1))</f>
        <v>Gross Pay Prior Year</v>
      </c>
      <c r="D50" s="365"/>
      <c r="E50" s="243"/>
      <c r="F50" s="183"/>
      <c r="G50" s="183"/>
      <c r="H50" s="245"/>
      <c r="I50" s="22"/>
      <c r="J50" s="351" t="s">
        <v>320</v>
      </c>
      <c r="K50" s="351"/>
      <c r="P50" s="26"/>
      <c r="Q50" s="26"/>
      <c r="R50" s="28"/>
      <c r="S50" s="29"/>
      <c r="T50" s="30"/>
      <c r="U50" s="30"/>
      <c r="V50" s="26"/>
    </row>
    <row r="51" spans="1:22" ht="15.75" customHeight="1" thickBot="1" x14ac:dyDescent="0.5">
      <c r="A51" s="17"/>
      <c r="B51" s="246"/>
      <c r="C51" s="364" t="str">
        <f>IF(E44="","Gross Pay Prior Year",CONCATENATE("Gross Pay ",YEAR(E44)-2))</f>
        <v>Gross Pay Prior Year</v>
      </c>
      <c r="D51" s="365"/>
      <c r="E51" s="247"/>
      <c r="F51" s="183"/>
      <c r="G51" s="183"/>
      <c r="H51" s="245"/>
      <c r="I51" s="22"/>
      <c r="J51" s="131"/>
      <c r="K51" s="129"/>
      <c r="P51" s="26"/>
      <c r="Q51" s="26"/>
      <c r="R51" s="28"/>
      <c r="S51" s="29"/>
      <c r="T51" s="30"/>
      <c r="U51" s="30"/>
      <c r="V51" s="26"/>
    </row>
    <row r="52" spans="1:22" ht="15.75" customHeight="1" x14ac:dyDescent="0.45">
      <c r="A52" s="17"/>
      <c r="B52" s="168"/>
      <c r="C52" s="78"/>
      <c r="D52" s="78"/>
      <c r="E52" s="183"/>
      <c r="F52" s="183"/>
      <c r="G52" s="183"/>
      <c r="H52" s="245"/>
      <c r="I52" s="22"/>
      <c r="J52" s="131"/>
      <c r="K52" s="129"/>
      <c r="P52" s="26"/>
      <c r="Q52" s="26"/>
      <c r="R52" s="28"/>
      <c r="S52" s="29"/>
      <c r="T52" s="30"/>
      <c r="U52" s="30"/>
      <c r="V52" s="26"/>
    </row>
    <row r="53" spans="1:22" ht="15.75" customHeight="1" x14ac:dyDescent="0.45">
      <c r="A53" s="17"/>
      <c r="B53" s="410" t="str">
        <f>IF(D33="VOE", IF(E45+E46+E48= E49, "", "Base Pay + Overtime + Commissions/Tips do not add to the Gross Pay (Current Year).  Please correct the numbers or explain the difference."), "")</f>
        <v/>
      </c>
      <c r="C53" s="411"/>
      <c r="D53" s="411"/>
      <c r="E53" s="411"/>
      <c r="F53" s="411"/>
      <c r="G53" s="411"/>
      <c r="H53" s="412"/>
      <c r="I53" s="22"/>
      <c r="J53" s="351"/>
      <c r="K53" s="351"/>
      <c r="P53" s="26"/>
      <c r="Q53" s="26"/>
      <c r="R53" s="28"/>
      <c r="S53" s="29"/>
      <c r="T53" s="30"/>
      <c r="U53" s="30"/>
      <c r="V53" s="26"/>
    </row>
    <row r="54" spans="1:22" ht="15.75" customHeight="1" thickBot="1" x14ac:dyDescent="0.5">
      <c r="A54" s="17"/>
      <c r="B54" s="236"/>
      <c r="C54" s="405"/>
      <c r="D54" s="405"/>
      <c r="E54" s="70"/>
      <c r="F54" s="70"/>
      <c r="G54" s="248" t="s">
        <v>7</v>
      </c>
      <c r="H54" s="249">
        <f>IF(OR(C63 = "", D63="", E63=""), IF(OR(C62 = "", D62 = "", E62 = ""), (E61-C61)/2, (E62-C62)/2), (E63-C63)/2)</f>
        <v>0</v>
      </c>
      <c r="I54" s="22"/>
      <c r="J54" s="351"/>
      <c r="K54" s="351"/>
      <c r="P54" s="26"/>
      <c r="Q54" s="26"/>
      <c r="R54" s="28"/>
      <c r="S54" s="29"/>
      <c r="T54" s="30"/>
      <c r="U54" s="30"/>
      <c r="V54" s="26"/>
    </row>
    <row r="55" spans="1:22" ht="15.75" customHeight="1" thickBot="1" x14ac:dyDescent="0.5">
      <c r="A55" s="17"/>
      <c r="B55" s="250" t="s">
        <v>17</v>
      </c>
      <c r="C55" s="370" t="s">
        <v>115</v>
      </c>
      <c r="D55" s="370"/>
      <c r="E55" s="251"/>
      <c r="F55" s="371" t="s">
        <v>54</v>
      </c>
      <c r="G55" s="371"/>
      <c r="H55" s="252" t="str">
        <f>IF(OR(H54="", H54 = 0, H54&gt;31), "", IF(H54 &gt;20, "Monthly", IF(H54&gt;14, "Semi-Monthly", IF(H54&gt;9, "Bi-Weekly", "Weekly"))))</f>
        <v/>
      </c>
      <c r="I55" s="22"/>
      <c r="J55" s="404" t="s">
        <v>229</v>
      </c>
      <c r="K55" s="404"/>
      <c r="P55" s="26"/>
      <c r="Q55" s="26"/>
      <c r="R55" s="28"/>
      <c r="S55" s="29"/>
      <c r="T55" s="30"/>
      <c r="U55" s="30"/>
      <c r="V55" s="26"/>
    </row>
    <row r="56" spans="1:22" ht="15.75" customHeight="1" x14ac:dyDescent="0.45">
      <c r="A56" s="17"/>
      <c r="B56" s="253"/>
      <c r="C56" s="254"/>
      <c r="D56" s="254"/>
      <c r="E56" s="254"/>
      <c r="F56" s="255"/>
      <c r="G56" s="255"/>
      <c r="H56" s="252"/>
      <c r="I56" s="22"/>
      <c r="J56" s="351"/>
      <c r="K56" s="351"/>
      <c r="P56" s="26"/>
      <c r="Q56" s="26"/>
      <c r="R56" s="28"/>
      <c r="S56" s="29"/>
      <c r="T56" s="30"/>
      <c r="U56" s="30"/>
      <c r="V56" s="26"/>
    </row>
    <row r="57" spans="1:22" ht="15.4" x14ac:dyDescent="0.45">
      <c r="A57" s="17"/>
      <c r="B57" s="168"/>
      <c r="C57" s="372" t="str">
        <f>IF(D33="Pay Stubs",IF(H31&lt;&gt;"",IF(OR(H31="Semi-Monthly",H31="Monthly"),"Enter number of Pay Periods to Date", IF(F57&gt;0,"Payroll Frequency changed, delete value in F57", "")),""), "")</f>
        <v/>
      </c>
      <c r="D57" s="372"/>
      <c r="E57" s="372"/>
      <c r="F57" s="256"/>
      <c r="G57" s="257">
        <f>IF(C57 = "Enter number of Pay Periods to Date", 50, 0)</f>
        <v>0</v>
      </c>
      <c r="H57" s="252"/>
      <c r="I57" s="22"/>
      <c r="J57" s="403" t="s">
        <v>321</v>
      </c>
      <c r="K57" s="403"/>
      <c r="P57" s="26"/>
      <c r="Q57" s="26"/>
      <c r="R57" s="28"/>
      <c r="S57" s="29"/>
      <c r="T57" s="30"/>
      <c r="U57" s="30"/>
      <c r="V57" s="26"/>
    </row>
    <row r="58" spans="1:22" ht="36" customHeight="1" x14ac:dyDescent="0.45">
      <c r="A58" s="17"/>
      <c r="B58" s="217"/>
      <c r="C58" s="373" t="str">
        <f xml:space="preserve"> IF(AND(OR(G78="", G78 = 0), OR(H78="", H78=0)), "", IF(H54&gt;31, "Pay stubs do not appear to be consecutive based on dates entered.", IF(OR( E62 &lt; C62, E62 &lt;D62, E63 &lt; C63, E63 &lt;D63), "Pay Stubs may be out of order.  Please check dates.",IF(H55 = "", "", IF(E55 = H55, "", "If Payroll Frequency selected does not equal Recommended please provide an explanation.")))))</f>
        <v/>
      </c>
      <c r="D58" s="373"/>
      <c r="E58" s="373"/>
      <c r="F58" s="373"/>
      <c r="G58" s="373"/>
      <c r="H58" s="374"/>
      <c r="I58" s="22"/>
      <c r="J58" s="403"/>
      <c r="K58" s="403"/>
      <c r="L58" s="32"/>
      <c r="M58" s="33"/>
      <c r="P58" s="26"/>
      <c r="Q58" s="26"/>
      <c r="R58" s="28"/>
      <c r="S58" s="29"/>
      <c r="T58" s="30"/>
      <c r="U58" s="30"/>
      <c r="V58" s="26"/>
    </row>
    <row r="59" spans="1:22" ht="15.75" customHeight="1" x14ac:dyDescent="0.45">
      <c r="A59" s="17"/>
      <c r="B59" s="168"/>
      <c r="C59" s="218"/>
      <c r="D59" s="78"/>
      <c r="E59" s="78"/>
      <c r="F59" s="78"/>
      <c r="G59" s="78"/>
      <c r="H59" s="219"/>
      <c r="I59" s="22"/>
      <c r="J59" s="351"/>
      <c r="K59" s="351"/>
      <c r="L59" s="32"/>
      <c r="M59" s="33"/>
      <c r="P59" s="26"/>
      <c r="Q59" s="26"/>
      <c r="R59" s="28"/>
      <c r="S59" s="29"/>
      <c r="T59" s="30"/>
      <c r="U59" s="30"/>
      <c r="V59" s="26"/>
    </row>
    <row r="60" spans="1:22" ht="23.65" thickBot="1" x14ac:dyDescent="0.5">
      <c r="A60" s="17"/>
      <c r="B60" s="258"/>
      <c r="C60" s="221" t="s">
        <v>66</v>
      </c>
      <c r="D60" s="221" t="s">
        <v>67</v>
      </c>
      <c r="E60" s="221" t="s">
        <v>250</v>
      </c>
      <c r="F60" s="220" t="s">
        <v>53</v>
      </c>
      <c r="G60" s="221" t="s">
        <v>52</v>
      </c>
      <c r="H60" s="221" t="s">
        <v>51</v>
      </c>
      <c r="I60" s="17"/>
      <c r="J60" s="351"/>
      <c r="K60" s="351"/>
      <c r="L60" s="32"/>
      <c r="M60" s="33"/>
      <c r="P60" s="26"/>
      <c r="Q60" s="26"/>
      <c r="R60" s="28"/>
      <c r="S60" s="29"/>
      <c r="T60" s="30"/>
      <c r="U60" s="30"/>
      <c r="V60" s="26"/>
    </row>
    <row r="61" spans="1:22" ht="15.4" x14ac:dyDescent="0.45">
      <c r="A61" s="17"/>
      <c r="B61" s="259" t="s">
        <v>100</v>
      </c>
      <c r="C61" s="260"/>
      <c r="D61" s="261"/>
      <c r="E61" s="262"/>
      <c r="F61" s="375" t="str">
        <f>IF(D33 = "Pay Stubs", IF(AND(H31 &lt;&gt; "", F35 &lt;&gt; ""), IF(H31 = "Annual", "1 pay period to date", IF(OR(H31="Semi-Monthly", H31 = "Monthly"), "", IF(E55 = "", "",CONCATENATE(G33," pay periods to date")))), ""), "")</f>
        <v/>
      </c>
      <c r="G61" s="378" t="str">
        <f>IF(D33 = "Pay Stubs", IF(G65 = "Hourly Pay Rate", IF((C64+D64+E64)/3&gt;VLOOKUP(H31,PayPeriods,6,FALSE),CONCATENATE("Average hours &gt; ", ROUND(VLOOKUP(H31, PayPeriods, 6, FALSE),2), " (Standard Work Hours in Year / Pay Periods in Year); ", ROUND(VLOOKUP(H31, PayPeriods, 6, FALSE),2), " hours used to calculate base pay."), ""), ""), "")</f>
        <v/>
      </c>
      <c r="H61" s="379"/>
      <c r="I61" s="17"/>
      <c r="J61" s="403" t="s">
        <v>322</v>
      </c>
      <c r="K61" s="403"/>
      <c r="L61" s="32"/>
    </row>
    <row r="62" spans="1:22" ht="15.75" customHeight="1" x14ac:dyDescent="0.45">
      <c r="A62" s="17"/>
      <c r="B62" s="259" t="s">
        <v>101</v>
      </c>
      <c r="C62" s="263"/>
      <c r="D62" s="264"/>
      <c r="E62" s="265"/>
      <c r="F62" s="376"/>
      <c r="G62" s="380"/>
      <c r="H62" s="381"/>
      <c r="I62" s="34"/>
      <c r="J62" s="403"/>
      <c r="K62" s="403"/>
      <c r="L62" s="32"/>
    </row>
    <row r="63" spans="1:22" ht="15.4" x14ac:dyDescent="0.45">
      <c r="A63" s="17"/>
      <c r="B63" s="259" t="s">
        <v>102</v>
      </c>
      <c r="C63" s="263"/>
      <c r="D63" s="264"/>
      <c r="E63" s="266"/>
      <c r="F63" s="376"/>
      <c r="G63" s="380"/>
      <c r="H63" s="381"/>
      <c r="I63" s="17"/>
      <c r="J63" s="403" t="s">
        <v>340</v>
      </c>
      <c r="K63" s="403"/>
      <c r="L63" s="32"/>
    </row>
    <row r="64" spans="1:22" ht="15.75" thickBot="1" x14ac:dyDescent="0.5">
      <c r="A64" s="17"/>
      <c r="B64" s="267" t="s">
        <v>338</v>
      </c>
      <c r="C64" s="268"/>
      <c r="D64" s="269"/>
      <c r="E64" s="270"/>
      <c r="F64" s="377"/>
      <c r="G64" s="380"/>
      <c r="H64" s="381"/>
      <c r="I64" s="17"/>
      <c r="J64" s="403"/>
      <c r="K64" s="403"/>
      <c r="L64" s="32"/>
    </row>
    <row r="65" spans="1:12" ht="15.75" thickBot="1" x14ac:dyDescent="0.5">
      <c r="A65" s="17"/>
      <c r="B65" s="271" t="s">
        <v>27</v>
      </c>
      <c r="C65" s="272"/>
      <c r="D65" s="273"/>
      <c r="E65" s="274"/>
      <c r="F65" s="275" t="s">
        <v>90</v>
      </c>
      <c r="G65" s="382"/>
      <c r="H65" s="383"/>
      <c r="I65" s="17"/>
      <c r="J65" s="403"/>
      <c r="K65" s="403"/>
      <c r="L65" s="32"/>
    </row>
    <row r="66" spans="1:12" ht="15.4" x14ac:dyDescent="0.45">
      <c r="A66" s="17"/>
      <c r="B66" s="276" t="s">
        <v>242</v>
      </c>
      <c r="C66" s="277">
        <f>SUM(C67:C75)</f>
        <v>0</v>
      </c>
      <c r="D66" s="277">
        <f>SUM(D67:D75)</f>
        <v>0</v>
      </c>
      <c r="E66" s="277">
        <f t="shared" ref="E66" si="1">SUM(E67:E75)</f>
        <v>0</v>
      </c>
      <c r="F66" s="277">
        <f>SUM(F67:F75)</f>
        <v>0</v>
      </c>
      <c r="G66" s="242" t="str">
        <f>IF(OR(E55 = "", G65 = ""), "", IF(AND(E62="", E63 = ""), "", IF(D33 = "Pay Stubs", IF(G65 = "Hourly Pay Rate", H36*E65*(VLOOKUP(H31,PayPeriods,3,FALSE)),E65*VLOOKUP(G65, PayRates, 2, FALSE)), "")))</f>
        <v/>
      </c>
      <c r="H66" s="231"/>
      <c r="I66" s="17"/>
      <c r="J66" s="351" t="s">
        <v>315</v>
      </c>
      <c r="K66" s="351"/>
      <c r="L66" s="32"/>
    </row>
    <row r="67" spans="1:12" ht="15.4" x14ac:dyDescent="0.45">
      <c r="A67" s="17"/>
      <c r="B67" s="278" t="s">
        <v>8</v>
      </c>
      <c r="C67" s="279"/>
      <c r="D67" s="273"/>
      <c r="E67" s="274"/>
      <c r="F67" s="241"/>
      <c r="G67" s="242"/>
      <c r="H67" s="231"/>
      <c r="I67" s="17"/>
      <c r="J67" s="351" t="s">
        <v>323</v>
      </c>
      <c r="K67" s="351"/>
      <c r="L67" s="25"/>
    </row>
    <row r="68" spans="1:12" ht="15.4" x14ac:dyDescent="0.45">
      <c r="A68" s="17"/>
      <c r="B68" s="278" t="s">
        <v>243</v>
      </c>
      <c r="C68" s="279"/>
      <c r="D68" s="273"/>
      <c r="E68" s="274"/>
      <c r="F68" s="241"/>
      <c r="G68" s="242"/>
      <c r="H68" s="231"/>
      <c r="I68" s="17"/>
      <c r="J68" s="351" t="s">
        <v>344</v>
      </c>
      <c r="K68" s="351"/>
      <c r="L68" s="16"/>
    </row>
    <row r="69" spans="1:12" ht="15.75" customHeight="1" x14ac:dyDescent="0.45">
      <c r="A69" s="17"/>
      <c r="B69" s="278" t="s">
        <v>244</v>
      </c>
      <c r="C69" s="279"/>
      <c r="D69" s="273"/>
      <c r="E69" s="274"/>
      <c r="F69" s="241"/>
      <c r="G69" s="242"/>
      <c r="H69" s="231"/>
      <c r="I69" s="17"/>
      <c r="J69" s="351"/>
      <c r="K69" s="351"/>
      <c r="L69" s="16"/>
    </row>
    <row r="70" spans="1:12" ht="32.25" customHeight="1" x14ac:dyDescent="0.45">
      <c r="A70" s="17"/>
      <c r="B70" s="278" t="s">
        <v>245</v>
      </c>
      <c r="C70" s="279"/>
      <c r="D70" s="273"/>
      <c r="E70" s="274"/>
      <c r="F70" s="241"/>
      <c r="G70" s="242"/>
      <c r="H70" s="231"/>
      <c r="I70" s="17"/>
      <c r="J70" s="351" t="s">
        <v>343</v>
      </c>
      <c r="K70" s="351"/>
      <c r="L70" s="16"/>
    </row>
    <row r="71" spans="1:12" ht="15.75" customHeight="1" x14ac:dyDescent="0.45">
      <c r="A71" s="17"/>
      <c r="B71" s="278" t="s">
        <v>246</v>
      </c>
      <c r="C71" s="279"/>
      <c r="D71" s="273"/>
      <c r="E71" s="274"/>
      <c r="F71" s="241"/>
      <c r="G71" s="242"/>
      <c r="H71" s="231"/>
      <c r="I71" s="17"/>
      <c r="J71" s="127"/>
      <c r="K71" s="132"/>
      <c r="L71" s="16"/>
    </row>
    <row r="72" spans="1:12" ht="15.75" customHeight="1" x14ac:dyDescent="0.45">
      <c r="A72" s="17"/>
      <c r="B72" s="329" t="s">
        <v>342</v>
      </c>
      <c r="C72" s="279"/>
      <c r="D72" s="273"/>
      <c r="E72" s="274"/>
      <c r="F72" s="241"/>
      <c r="G72" s="242"/>
      <c r="H72" s="231"/>
      <c r="I72" s="17"/>
      <c r="J72" s="127"/>
      <c r="K72" s="132"/>
      <c r="L72" s="16"/>
    </row>
    <row r="73" spans="1:12" ht="15.75" customHeight="1" x14ac:dyDescent="0.45">
      <c r="A73" s="17"/>
      <c r="B73" s="278" t="s">
        <v>247</v>
      </c>
      <c r="C73" s="279"/>
      <c r="D73" s="273"/>
      <c r="E73" s="274"/>
      <c r="F73" s="241"/>
      <c r="G73" s="242"/>
      <c r="H73" s="231"/>
      <c r="I73" s="17"/>
      <c r="J73" s="403"/>
      <c r="K73" s="403"/>
      <c r="L73" s="16"/>
    </row>
    <row r="74" spans="1:12" ht="15.75" customHeight="1" x14ac:dyDescent="0.45">
      <c r="A74" s="17"/>
      <c r="B74" s="278" t="s">
        <v>248</v>
      </c>
      <c r="C74" s="279"/>
      <c r="D74" s="273"/>
      <c r="E74" s="274"/>
      <c r="F74" s="241"/>
      <c r="G74" s="242"/>
      <c r="H74" s="231"/>
      <c r="I74" s="17"/>
      <c r="J74" s="403"/>
      <c r="K74" s="403"/>
      <c r="L74" s="16"/>
    </row>
    <row r="75" spans="1:12" ht="15.75" customHeight="1" x14ac:dyDescent="0.45">
      <c r="A75" s="17"/>
      <c r="B75" s="278" t="s">
        <v>249</v>
      </c>
      <c r="C75" s="279"/>
      <c r="D75" s="273"/>
      <c r="E75" s="274"/>
      <c r="F75" s="241"/>
      <c r="G75" s="242"/>
      <c r="H75" s="231"/>
      <c r="I75" s="17"/>
      <c r="J75" s="127"/>
      <c r="K75" s="132"/>
      <c r="L75" s="16"/>
    </row>
    <row r="76" spans="1:12" ht="15.75" customHeight="1" x14ac:dyDescent="0.45">
      <c r="A76" s="17"/>
      <c r="B76" s="271" t="s">
        <v>16</v>
      </c>
      <c r="C76" s="272"/>
      <c r="D76" s="273"/>
      <c r="E76" s="274"/>
      <c r="F76" s="243"/>
      <c r="G76" s="280" t="str">
        <f>IF(E55="","",IF(AND(E62="",E63=""),"",IF(D33&lt;&gt;"Pay Stubs","", IF(YEAR(D35)=YEAR(E35), IF(OR(F76="", F76 = 0), (SUM(C76:E76)/3)*VLOOKUP(H31, PayPeriods, 3, FALSE), (F76/H35)*260), IF(G33=0,0,IF(OR(F76="", F76 = 0), SUM(C76:E76)/3*VLOOKUP(H31, PayPeriods, 3, FALSE), (F76/G33)*VLOOKUP(H31,PayPeriods,3,FALSE)))))))</f>
        <v/>
      </c>
      <c r="H76" s="235"/>
      <c r="I76" s="17"/>
      <c r="J76" s="403" t="s">
        <v>324</v>
      </c>
      <c r="K76" s="403"/>
      <c r="L76" s="16"/>
    </row>
    <row r="77" spans="1:12" ht="29.25" customHeight="1" x14ac:dyDescent="0.45">
      <c r="A77" s="17"/>
      <c r="B77" s="271" t="s">
        <v>33</v>
      </c>
      <c r="C77" s="272"/>
      <c r="D77" s="273"/>
      <c r="E77" s="274"/>
      <c r="F77" s="243"/>
      <c r="G77" s="281" t="str">
        <f>IF(E55="","",IF(AND(E62="",E63=""),"",IF(D33&lt;&gt;"Pay Stubs","", IF(YEAR(D35)=YEAR(E35), IF(OR(F77="", F77 = 0), (SUM(C77:E77)/3)*VLOOKUP(H31, PayPeriods, 3, FALSE), (F77/H35)*260), IF(G33=0,0,IF(OR(F77="", F77 = 0), SUM(C77:E77)/3*VLOOKUP(H31, PayPeriods, 3, FALSE), (F77/G33)*VLOOKUP(H31,PayPeriods,3,FALSE)))))))</f>
        <v/>
      </c>
      <c r="H77" s="235"/>
      <c r="I77" s="17"/>
      <c r="J77" s="403" t="s">
        <v>325</v>
      </c>
      <c r="K77" s="403"/>
      <c r="L77" s="16"/>
    </row>
    <row r="78" spans="1:12" ht="15.75" customHeight="1" x14ac:dyDescent="0.45">
      <c r="A78" s="17"/>
      <c r="B78" s="259" t="s">
        <v>103</v>
      </c>
      <c r="C78" s="272"/>
      <c r="D78" s="273"/>
      <c r="E78" s="274"/>
      <c r="F78" s="243"/>
      <c r="G78" s="280" t="str">
        <f>IF(E55 = "", "", IF(AND(E62 = "", E63=""), "", IF(D33 = "Pay Stubs", (G66+G76+G77), "")))</f>
        <v/>
      </c>
      <c r="H78" s="157" t="str">
        <f>IF(E55= "", "", IF(AND(E62="", E63 = ""), "", IF(D33 = "Pay Stubs", IF(YEAR(D35) = YEAR(F35), (F78/H35) *260, IF(G33 = 0, 0, (F78/G33)*VLOOKUP(H31,PayPeriods,3,FALSE))), "")))</f>
        <v/>
      </c>
      <c r="I78" s="17"/>
      <c r="J78" s="403" t="s">
        <v>326</v>
      </c>
      <c r="K78" s="403"/>
      <c r="L78" s="16"/>
    </row>
    <row r="79" spans="1:12" ht="15.75" customHeight="1" x14ac:dyDescent="0.45">
      <c r="A79" s="17"/>
      <c r="B79" s="114"/>
      <c r="C79" s="183"/>
      <c r="D79" s="183"/>
      <c r="E79" s="183"/>
      <c r="F79" s="183"/>
      <c r="G79" s="183"/>
      <c r="H79" s="183"/>
      <c r="I79" s="17"/>
      <c r="J79" s="351"/>
      <c r="K79" s="351"/>
      <c r="L79" s="16"/>
    </row>
    <row r="80" spans="1:12" ht="15.75" customHeight="1" x14ac:dyDescent="0.45">
      <c r="A80" s="17"/>
      <c r="B80" s="282" t="str">
        <f>IF(D33 = "VOE", "", IF((F66+F76+F77) = 0, "",IF((F66+F76+F77 = F78), "", "Year to Date Base pay, Overtime and Other income do not add to the Gross Wages, please correct or explain.")))</f>
        <v/>
      </c>
      <c r="C80" s="73"/>
      <c r="D80" s="73"/>
      <c r="E80" s="183"/>
      <c r="F80" s="78"/>
      <c r="G80" s="78"/>
      <c r="H80" s="78"/>
      <c r="I80" s="22"/>
      <c r="J80" s="351"/>
      <c r="K80" s="351"/>
      <c r="L80" s="16"/>
    </row>
    <row r="81" spans="1:13" ht="15.75" customHeight="1" x14ac:dyDescent="0.45">
      <c r="A81" s="17"/>
      <c r="B81" s="282" t="str">
        <f>IF(D33 = "VOE", "", IF(F78 &lt; E78, "Year to Date Gross Wages must be greater than or equal to the last pay stub", ""))</f>
        <v/>
      </c>
      <c r="C81" s="73"/>
      <c r="D81" s="73"/>
      <c r="E81" s="78"/>
      <c r="F81" s="78"/>
      <c r="G81" s="78"/>
      <c r="H81" s="78"/>
      <c r="I81" s="22"/>
      <c r="J81" s="351"/>
      <c r="K81" s="351"/>
      <c r="L81" s="16"/>
    </row>
    <row r="82" spans="1:13" ht="15.75" customHeight="1" x14ac:dyDescent="0.45">
      <c r="A82" s="17"/>
      <c r="B82" s="73"/>
      <c r="C82" s="282"/>
      <c r="D82" s="73"/>
      <c r="E82" s="78"/>
      <c r="F82" s="78"/>
      <c r="G82" s="78"/>
      <c r="H82" s="78"/>
      <c r="I82" s="22"/>
      <c r="J82" s="351"/>
      <c r="K82" s="351"/>
      <c r="L82" s="16"/>
    </row>
    <row r="83" spans="1:13" ht="15.75" customHeight="1" x14ac:dyDescent="0.45">
      <c r="A83" s="17"/>
      <c r="B83" s="283" t="str">
        <f xml:space="preserve"> IF(AND(B84 = "", B85 = ""), "", "If Regular Base Hours and/or Base Pay Rate are not provided on the check stubs, enter the numbers calculated below.")</f>
        <v/>
      </c>
      <c r="C83" s="282"/>
      <c r="D83" s="73"/>
      <c r="E83" s="78"/>
      <c r="F83" s="78"/>
      <c r="G83" s="78"/>
      <c r="H83" s="78"/>
      <c r="I83" s="22"/>
      <c r="J83" s="351"/>
      <c r="K83" s="351"/>
      <c r="L83" s="16"/>
    </row>
    <row r="84" spans="1:13" ht="15.4" x14ac:dyDescent="0.45">
      <c r="A84" s="17"/>
      <c r="B84" s="284" t="str">
        <f>IF(D33 = "Pay Stubs", IF(G65 = "Hourly Pay Rate", IF(AND(C84="", D84 = "", E84 = ""), "","Hours Calculator"), ""), "")</f>
        <v/>
      </c>
      <c r="C84" s="285" t="str">
        <f>IF(D33 = "Pay Stubs", IF(G65 = "Hourly Pay Rate", IF(C65 = "", "",C66/C65), ""), "")</f>
        <v/>
      </c>
      <c r="D84" s="285" t="str">
        <f>IF(D33 = "Pay Stubs", IF(G65 = "Hourly Pay Rate", IF(D65 = "", "", D66/D65), ""), "")</f>
        <v/>
      </c>
      <c r="E84" s="285" t="str">
        <f>IF(D33 = "Pay Stubs", IF(G65 = "Hourly Pay Rate", IF(E65 = "", "", E66/E65), ""), "")</f>
        <v/>
      </c>
      <c r="F84" s="78"/>
      <c r="G84" s="75"/>
      <c r="H84" s="73"/>
      <c r="I84" s="22"/>
      <c r="J84" s="351"/>
      <c r="K84" s="351"/>
      <c r="L84" s="16"/>
    </row>
    <row r="85" spans="1:13" ht="15.4" x14ac:dyDescent="0.45">
      <c r="A85" s="17"/>
      <c r="B85" s="284" t="str">
        <f>IF(D33 = "Pay Stubs", IF(G65 = "Hourly Pay Rate", IF(AND(C85="", D85 = "", E85 = ""), "","Rate Calculator"), ""), "")</f>
        <v/>
      </c>
      <c r="C85" s="286" t="str">
        <f>IF(D33 = "Pay Stubs", IF(G65="Hourly Pay Rate", IF(OR(C64 = "",C64 = 0), "", C66/C64),""), "")</f>
        <v/>
      </c>
      <c r="D85" s="286" t="str">
        <f>IF(D33="Pay Stubs",IF(G65="Hourly Pay Rate",IF(OR(D64="", D64 = 0),"",D66/D64), ""),"")</f>
        <v/>
      </c>
      <c r="E85" s="286" t="str">
        <f>IF(D33 = "Pay Stubs", IF(G65="Hourly Pay Rate", IF(OR(E64 = "",E64 = 0), "", E66/E64), ""), "")</f>
        <v/>
      </c>
      <c r="F85" s="73"/>
      <c r="G85" s="75"/>
      <c r="H85" s="73"/>
      <c r="I85" s="22"/>
      <c r="J85" s="351"/>
      <c r="K85" s="351"/>
      <c r="L85" s="16"/>
    </row>
    <row r="86" spans="1:13" ht="15.4" x14ac:dyDescent="0.45">
      <c r="A86" s="17"/>
      <c r="B86" s="78"/>
      <c r="C86" s="78"/>
      <c r="D86" s="78"/>
      <c r="E86" s="78"/>
      <c r="F86" s="78"/>
      <c r="G86" s="73"/>
      <c r="H86" s="287"/>
      <c r="I86" s="22"/>
      <c r="J86" s="351"/>
      <c r="K86" s="351"/>
      <c r="L86" s="16"/>
    </row>
    <row r="87" spans="1:13" ht="7.5" customHeight="1" x14ac:dyDescent="0.45">
      <c r="A87" s="17"/>
      <c r="B87" s="73"/>
      <c r="C87" s="73"/>
      <c r="D87" s="73"/>
      <c r="E87" s="73"/>
      <c r="F87" s="73"/>
      <c r="G87" s="73"/>
      <c r="H87" s="73"/>
      <c r="I87" s="17"/>
      <c r="J87" s="351"/>
      <c r="K87" s="351"/>
      <c r="L87" s="16"/>
    </row>
    <row r="88" spans="1:13" ht="14.25" customHeight="1" thickBot="1" x14ac:dyDescent="0.5">
      <c r="A88" s="17"/>
      <c r="B88" s="184" t="s">
        <v>59</v>
      </c>
      <c r="C88" s="185"/>
      <c r="D88" s="186" t="str">
        <f>E5</f>
        <v>Name not entered on Household Summary</v>
      </c>
      <c r="E88" s="185"/>
      <c r="F88" s="185"/>
      <c r="G88" s="185"/>
      <c r="H88" s="321" t="s">
        <v>234</v>
      </c>
      <c r="I88" s="22"/>
      <c r="J88" s="351"/>
      <c r="K88" s="351"/>
      <c r="L88" s="26"/>
      <c r="M88" s="26"/>
    </row>
    <row r="89" spans="1:13" ht="14.25" customHeight="1" thickTop="1" thickBot="1" x14ac:dyDescent="0.5">
      <c r="A89" s="17"/>
      <c r="B89" s="187"/>
      <c r="C89" s="188"/>
      <c r="D89" s="189"/>
      <c r="E89" s="189"/>
      <c r="F89" s="189"/>
      <c r="G89" s="189"/>
      <c r="H89" s="190"/>
      <c r="I89" s="17"/>
      <c r="J89" s="413" t="s">
        <v>330</v>
      </c>
      <c r="K89" s="413"/>
      <c r="L89" s="26"/>
      <c r="M89" s="26"/>
    </row>
    <row r="90" spans="1:13" ht="16.5" customHeight="1" thickBot="1" x14ac:dyDescent="0.5">
      <c r="A90" s="17"/>
      <c r="B90" s="191" t="s">
        <v>31</v>
      </c>
      <c r="C90" s="188" t="s">
        <v>6</v>
      </c>
      <c r="D90" s="352"/>
      <c r="E90" s="353"/>
      <c r="F90" s="353"/>
      <c r="G90" s="354"/>
      <c r="H90" s="192" t="str">
        <f>IF(D92="VOE", E102, IF(D92 = "Pay Stubs", E114, ""))</f>
        <v/>
      </c>
      <c r="I90" s="22"/>
      <c r="J90" s="351" t="s">
        <v>336</v>
      </c>
      <c r="K90" s="351"/>
      <c r="L90" s="26"/>
      <c r="M90" s="26"/>
    </row>
    <row r="91" spans="1:13" ht="15.75" customHeight="1" thickBot="1" x14ac:dyDescent="0.5">
      <c r="A91" s="17"/>
      <c r="B91" s="191"/>
      <c r="C91" s="188"/>
      <c r="D91" s="193"/>
      <c r="E91" s="194"/>
      <c r="F91" s="194"/>
      <c r="G91" s="195" t="s">
        <v>70</v>
      </c>
      <c r="H91" s="196" t="s">
        <v>61</v>
      </c>
      <c r="I91" s="22"/>
      <c r="J91" s="351" t="s">
        <v>313</v>
      </c>
      <c r="K91" s="351"/>
      <c r="L91" s="26"/>
      <c r="M91" s="26"/>
    </row>
    <row r="92" spans="1:13" ht="15.75" thickBot="1" x14ac:dyDescent="0.5">
      <c r="A92" s="17"/>
      <c r="B92" s="191"/>
      <c r="C92" s="197" t="s">
        <v>36</v>
      </c>
      <c r="D92" s="198"/>
      <c r="E92" s="199" t="str">
        <f>IF(ISNUMBER(SEARCH("VOE",D92)),"Warning: Fill VOE Sec Only!!","Warning: Fill PayStubs Sec Only!!")</f>
        <v>Warning: Fill PayStubs Sec Only!!</v>
      </c>
      <c r="F92" s="200"/>
      <c r="G92" s="201" t="e">
        <f>IF(OR(H90 = "Monthly", H90="Semi-Monthly"), IF(D92="VOE", H103, IF(D92 = "Pay Stubs", F116, "")), ROUNDUP(H92,0))</f>
        <v>#VALUE!</v>
      </c>
      <c r="H92" s="288" t="e">
        <f>G94/(VLOOKUP(H90, PayPeriods, 2, FALSE))</f>
        <v>#VALUE!</v>
      </c>
      <c r="I92" s="22"/>
      <c r="J92" s="351" t="s">
        <v>337</v>
      </c>
      <c r="K92" s="351"/>
      <c r="L92" s="25"/>
    </row>
    <row r="93" spans="1:13" ht="15.75" thickBot="1" x14ac:dyDescent="0.5">
      <c r="A93" s="17"/>
      <c r="B93" s="191"/>
      <c r="C93" s="188"/>
      <c r="D93" s="203"/>
      <c r="E93" s="200"/>
      <c r="F93" s="195" t="s">
        <v>22</v>
      </c>
      <c r="G93" s="195" t="s">
        <v>72</v>
      </c>
      <c r="H93" s="196" t="s">
        <v>69</v>
      </c>
      <c r="I93" s="22"/>
      <c r="J93" s="351"/>
      <c r="K93" s="351"/>
      <c r="L93" s="25"/>
    </row>
    <row r="94" spans="1:13" ht="15.75" thickBot="1" x14ac:dyDescent="0.5">
      <c r="A94" s="17"/>
      <c r="B94" s="187"/>
      <c r="C94" s="197" t="s">
        <v>0</v>
      </c>
      <c r="D94" s="198"/>
      <c r="E94" s="204" t="e">
        <f>CONCATENATE("1/1/",YEAR(F94))</f>
        <v>#VALUE!</v>
      </c>
      <c r="F94" s="205" t="str">
        <f>IF(D92 = "VOE", E103, IF(D92 = "Pay Stubs", IF(OR(C122 = "", D122="",E122 = ""), IF(OR(C121 = "",D121="", E121=""), "", E121), E122),""))</f>
        <v/>
      </c>
      <c r="G94" s="205" t="e">
        <f>IF(YEAR(D94) = YEAR(F94), F94-D94+1,F94-E94+1)</f>
        <v>#VALUE!</v>
      </c>
      <c r="H94" s="206" t="e">
        <f>ROUNDUP(G94*(5/7), 0)</f>
        <v>#VALUE!</v>
      </c>
      <c r="I94" s="17"/>
      <c r="J94" s="351"/>
      <c r="K94" s="351"/>
      <c r="L94" s="25"/>
    </row>
    <row r="95" spans="1:13" ht="15" customHeight="1" thickBot="1" x14ac:dyDescent="0.5">
      <c r="A95" s="17"/>
      <c r="B95" s="207"/>
      <c r="C95" s="208"/>
      <c r="D95" s="209"/>
      <c r="E95" s="210"/>
      <c r="F95" s="210"/>
      <c r="G95" s="211" t="s">
        <v>71</v>
      </c>
      <c r="H95" s="212" t="str">
        <f>IF(D92 = "VOE", IF(E100&gt;VLOOKUP(H90, PayPeriods, 6, FALSE), VLOOKUP(H90, PayPeriods, 6, FALSE), E100),IF(D92="Pay Stubs", IF((C123+D123+E123)/3 &gt; VLOOKUP(H90, PayPeriods, 6, FALSE), VLOOKUP(H90, PayPeriods, 6, FALSE), (C123+D123+E123)/3), ""))</f>
        <v/>
      </c>
      <c r="I95" s="22"/>
      <c r="J95" s="351"/>
      <c r="K95" s="351"/>
      <c r="L95" s="25"/>
    </row>
    <row r="96" spans="1:13" ht="15.75" thickTop="1" x14ac:dyDescent="0.45">
      <c r="A96" s="17"/>
      <c r="B96" s="168"/>
      <c r="C96" s="78"/>
      <c r="D96" s="213"/>
      <c r="E96" s="214"/>
      <c r="F96" s="214"/>
      <c r="G96" s="78"/>
      <c r="H96" s="215"/>
      <c r="I96" s="22"/>
      <c r="J96" s="127"/>
      <c r="K96" s="128"/>
    </row>
    <row r="97" spans="1:25" ht="17.25" customHeight="1" x14ac:dyDescent="0.45">
      <c r="A97" s="17"/>
      <c r="B97" s="216" t="s">
        <v>9</v>
      </c>
      <c r="C97" s="355" t="s">
        <v>38</v>
      </c>
      <c r="D97" s="355"/>
      <c r="E97" s="355"/>
      <c r="F97" s="355"/>
      <c r="G97" s="355"/>
      <c r="H97" s="356"/>
      <c r="I97" s="22"/>
      <c r="J97" s="404" t="s">
        <v>176</v>
      </c>
      <c r="K97" s="404"/>
    </row>
    <row r="98" spans="1:25" ht="16.5" customHeight="1" x14ac:dyDescent="0.45">
      <c r="A98" s="17"/>
      <c r="B98" s="217"/>
      <c r="C98" s="78"/>
      <c r="D98" s="213"/>
      <c r="E98" s="218"/>
      <c r="F98" s="218"/>
      <c r="G98" s="78"/>
      <c r="H98" s="219"/>
      <c r="I98" s="22"/>
      <c r="J98" s="403"/>
      <c r="K98" s="403"/>
    </row>
    <row r="99" spans="1:25" ht="27.75" customHeight="1" thickBot="1" x14ac:dyDescent="0.5">
      <c r="A99" s="17"/>
      <c r="B99" s="217"/>
      <c r="C99" s="73"/>
      <c r="D99" s="73"/>
      <c r="E99" s="220" t="s">
        <v>37</v>
      </c>
      <c r="F99" s="221" t="s">
        <v>50</v>
      </c>
      <c r="G99" s="221" t="s">
        <v>49</v>
      </c>
      <c r="H99" s="221" t="s">
        <v>51</v>
      </c>
      <c r="I99" s="24"/>
      <c r="J99" s="403" t="s">
        <v>314</v>
      </c>
      <c r="K99" s="403"/>
    </row>
    <row r="100" spans="1:25" ht="15.75" thickBot="1" x14ac:dyDescent="0.5">
      <c r="A100" s="17"/>
      <c r="B100" s="168"/>
      <c r="C100" s="406" t="s">
        <v>34</v>
      </c>
      <c r="D100" s="407"/>
      <c r="E100" s="222"/>
      <c r="F100" s="223"/>
      <c r="G100" s="224"/>
      <c r="H100" s="225"/>
      <c r="I100" s="22"/>
      <c r="J100" s="403"/>
      <c r="K100" s="403"/>
    </row>
    <row r="101" spans="1:25" ht="15.75" thickBot="1" x14ac:dyDescent="0.5">
      <c r="A101" s="17"/>
      <c r="B101" s="357" t="str">
        <f>IF(D92 = "VOE", IF(G101 = "Hourly Pay Rate", IF(E100&gt;VLOOKUP(H90,PayPeriods,6,FALSE),CONCATENATE("    Average hours &gt; ", ROUND(VLOOKUP(H90, PayPeriods, 6, FALSE),2), " (Standard Work Hours in Year / Pay Periods in Year);  ", ROUND(VLOOKUP(H90, PayPeriods, 6, FALSE),2), " hours used."), ""), ""), "")</f>
        <v/>
      </c>
      <c r="C101" s="408" t="s">
        <v>27</v>
      </c>
      <c r="D101" s="409"/>
      <c r="E101" s="327"/>
      <c r="F101" s="226" t="s">
        <v>99</v>
      </c>
      <c r="G101" s="358"/>
      <c r="H101" s="359"/>
      <c r="I101" s="22"/>
      <c r="J101" s="129" t="s">
        <v>315</v>
      </c>
      <c r="K101" s="130" t="s">
        <v>316</v>
      </c>
    </row>
    <row r="102" spans="1:25" ht="15.4" x14ac:dyDescent="0.45">
      <c r="A102" s="17"/>
      <c r="B102" s="357"/>
      <c r="C102" s="406" t="s">
        <v>35</v>
      </c>
      <c r="D102" s="407"/>
      <c r="E102" s="227"/>
      <c r="F102" s="360" t="str">
        <f>IF(AND(E102 &lt;&gt; "Monthly", E102 &lt;&gt; "Semi-Monthly", H103&gt;0), "Payroll Frequency changed, delete value in H66", "")</f>
        <v/>
      </c>
      <c r="G102" s="361"/>
      <c r="H102" s="362"/>
      <c r="I102" s="22"/>
      <c r="J102" s="403" t="s">
        <v>317</v>
      </c>
      <c r="K102" s="403"/>
    </row>
    <row r="103" spans="1:25" ht="13.5" customHeight="1" x14ac:dyDescent="0.45">
      <c r="A103" s="17"/>
      <c r="B103" s="357"/>
      <c r="C103" s="406" t="s">
        <v>22</v>
      </c>
      <c r="D103" s="407"/>
      <c r="E103" s="228"/>
      <c r="F103" s="363" t="str">
        <f>IF(D92 = "VOE", IF(H90 &lt;&gt; "", IF(H90 = "Annual", "1 pay period", IF(OR(E102="Semi-Monthly", E102 = "Monthly"), "Enter # of Pay Periods to Date", IF(E103 = "", "",CONCATENATE(G92," pay periods to date")))), ""), "")</f>
        <v/>
      </c>
      <c r="G103" s="363"/>
      <c r="H103" s="229"/>
      <c r="I103" s="31">
        <f>IF(F103 = "Enter # of Pay Periods to Date", 50, 0)</f>
        <v>0</v>
      </c>
      <c r="J103" s="351" t="s">
        <v>318</v>
      </c>
      <c r="K103" s="351"/>
    </row>
    <row r="104" spans="1:25" ht="13.5" customHeight="1" x14ac:dyDescent="0.45">
      <c r="A104" s="17"/>
      <c r="B104" s="357"/>
      <c r="C104" s="364" t="s">
        <v>8</v>
      </c>
      <c r="D104" s="365"/>
      <c r="E104" s="230"/>
      <c r="F104" s="171" t="str">
        <f>IF(G104 = "", "", IF(G104 = 0, 0, G104/VLOOKUP(H90, PayPeriods, 3, FALSE)))</f>
        <v/>
      </c>
      <c r="G104" s="157" t="str">
        <f>IF(OR(G101="", E102 = "", E103=""), "", IF(D92="VOE",IF(G101="Hourly Pay Rate",H95*E101*VLOOKUP(H90, PayPeriods, 4, FALSE) *(VLOOKUP(H90,PayPeriods,3,FALSE)),E101*VLOOKUP(G101,PayRates,2,FALSE)),""))</f>
        <v/>
      </c>
      <c r="H104" s="231"/>
      <c r="I104" s="23"/>
      <c r="J104" s="351"/>
      <c r="K104" s="351"/>
    </row>
    <row r="105" spans="1:25" ht="15.75" customHeight="1" x14ac:dyDescent="0.45">
      <c r="A105" s="17"/>
      <c r="B105" s="232"/>
      <c r="C105" s="364" t="s">
        <v>16</v>
      </c>
      <c r="D105" s="365"/>
      <c r="E105" s="230"/>
      <c r="F105" s="233" t="str">
        <f>IF(OR(G101="", E102 = "", E103=""), "", IF(D92="VOE",IF(YEAR(D94) = YEAR(E94), (E105/H94)*VLOOKUP(H90, PayPeriods, 5,FALSE), IF(G92 = 0, 0, E105/G92)), ""))</f>
        <v/>
      </c>
      <c r="G105" s="234" t="str">
        <f>IF(OR(G101="", E102 = "", E103=""), "", IF(D92= "VOE", IF(YEAR(D94) = YEAR(E94), (E105/H94)*VLOOKUP(H90, PayPeriods, 5, FALSE) * VLOOKUP(H90, PayPeriods, 3,FALSE), IF(G92 = 0, 0, (E105/G92)*VLOOKUP(H90, PayPeriods, 3, FALSE))), ""))</f>
        <v/>
      </c>
      <c r="H105" s="235"/>
      <c r="I105" s="23"/>
      <c r="J105" s="351"/>
      <c r="K105" s="351"/>
    </row>
    <row r="106" spans="1:25" ht="15.4" x14ac:dyDescent="0.45">
      <c r="A106" s="17"/>
      <c r="B106" s="236"/>
      <c r="C106" s="366" t="s">
        <v>29</v>
      </c>
      <c r="D106" s="367"/>
      <c r="E106" s="237"/>
      <c r="F106" s="238"/>
      <c r="G106" s="239"/>
      <c r="H106" s="240"/>
      <c r="I106" s="23"/>
      <c r="J106" s="403" t="s">
        <v>319</v>
      </c>
      <c r="K106" s="403"/>
    </row>
    <row r="107" spans="1:25" ht="15.4" x14ac:dyDescent="0.45">
      <c r="A107" s="17"/>
      <c r="B107" s="236"/>
      <c r="C107" s="368"/>
      <c r="D107" s="369"/>
      <c r="E107" s="241"/>
      <c r="F107" s="242" t="str">
        <f>IF(OR(G101="", E102 = "", E103=""), "", IF(D92="VOE", IF(YEAR(D94) = YEAR(E94), (E107/H94)*VLOOKUP(H90, PayPeriods, 5,FALSE), IF(G92 = 0, 0, E107/G92)),""))</f>
        <v/>
      </c>
      <c r="G107" s="180" t="str">
        <f>IF(OR(G101="", E102 = "", E103=""), "", IF(D92 = "VOE", IF(YEAR(D94) = YEAR(E94), (E107/H94)*VLOOKUP(H90, PayPeriods, 5, FALSE) * VLOOKUP(H90, PayPeriods, 3,FALSE), IF(G92 = 0, 0, E107/G92)*VLOOKUP(H90, PayPeriods, 3, FALSE)), ""))</f>
        <v/>
      </c>
      <c r="H107" s="231"/>
      <c r="I107" s="23"/>
      <c r="J107" s="403"/>
      <c r="K107" s="403"/>
    </row>
    <row r="108" spans="1:25" ht="15.4" x14ac:dyDescent="0.45">
      <c r="A108" s="17"/>
      <c r="B108" s="236"/>
      <c r="C108" s="364" t="s">
        <v>39</v>
      </c>
      <c r="D108" s="365"/>
      <c r="E108" s="243"/>
      <c r="F108" s="244"/>
      <c r="G108" s="157" t="str">
        <f>IF(OR(G101="", E102 = "", E103=""), "", IF(D92 = "VOE", SUM(G104:G107),""))</f>
        <v/>
      </c>
      <c r="H108" s="155" t="str">
        <f>IF(OR(G101="",E102="",E103=""),"",IF(D92="VOE",IF(YEAR(D94) = YEAR(F94), (E108/H94) *260, IF(G92=0,0,(E108/G92)*VLOOKUP(H90,PayPeriods,3,FALSE))),""))</f>
        <v/>
      </c>
      <c r="I108" s="22"/>
      <c r="J108" s="403"/>
      <c r="K108" s="403"/>
      <c r="P108" s="25"/>
      <c r="Q108" s="26"/>
      <c r="R108" s="26"/>
      <c r="S108" s="26"/>
      <c r="T108" s="26"/>
      <c r="U108" s="26"/>
      <c r="V108" s="26"/>
      <c r="W108" s="26"/>
      <c r="X108" s="26"/>
      <c r="Y108" s="26"/>
    </row>
    <row r="109" spans="1:25" ht="15.4" x14ac:dyDescent="0.45">
      <c r="A109" s="17"/>
      <c r="B109" s="236"/>
      <c r="C109" s="364" t="str">
        <f>IF(E103="","Gross Pay Prior Year",CONCATENATE("Gross Pay ",YEAR(E103)-1))</f>
        <v>Gross Pay Prior Year</v>
      </c>
      <c r="D109" s="365"/>
      <c r="E109" s="243"/>
      <c r="F109" s="183"/>
      <c r="G109" s="183"/>
      <c r="H109" s="245"/>
      <c r="I109" s="22"/>
      <c r="J109" s="351" t="s">
        <v>320</v>
      </c>
      <c r="K109" s="351"/>
      <c r="P109" s="27"/>
      <c r="Q109" s="26"/>
      <c r="R109" s="28"/>
      <c r="S109" s="29"/>
      <c r="T109" s="30"/>
      <c r="U109" s="30"/>
      <c r="V109" s="26"/>
    </row>
    <row r="110" spans="1:25" ht="15.75" customHeight="1" thickBot="1" x14ac:dyDescent="0.5">
      <c r="A110" s="17"/>
      <c r="B110" s="246"/>
      <c r="C110" s="364" t="str">
        <f>IF(E103="","Gross Pay Prior Year",CONCATENATE("Gross Pay ",YEAR(E103)-2))</f>
        <v>Gross Pay Prior Year</v>
      </c>
      <c r="D110" s="365"/>
      <c r="E110" s="247"/>
      <c r="F110" s="183"/>
      <c r="G110" s="183"/>
      <c r="H110" s="245"/>
      <c r="I110" s="22"/>
      <c r="J110" s="351"/>
      <c r="K110" s="351"/>
      <c r="P110" s="26"/>
      <c r="Q110" s="26"/>
      <c r="R110" s="28"/>
      <c r="S110" s="29"/>
      <c r="T110" s="30"/>
      <c r="U110" s="30"/>
      <c r="V110" s="26"/>
    </row>
    <row r="111" spans="1:25" ht="15.75" customHeight="1" x14ac:dyDescent="0.45">
      <c r="A111" s="17"/>
      <c r="B111" s="168"/>
      <c r="C111" s="78"/>
      <c r="D111" s="78"/>
      <c r="E111" s="183"/>
      <c r="F111" s="183"/>
      <c r="G111" s="183"/>
      <c r="H111" s="245"/>
      <c r="I111" s="22"/>
      <c r="J111" s="131"/>
      <c r="K111" s="129"/>
      <c r="P111" s="26"/>
      <c r="Q111" s="26"/>
      <c r="R111" s="28"/>
      <c r="S111" s="29"/>
      <c r="T111" s="30"/>
      <c r="U111" s="30"/>
      <c r="V111" s="26"/>
    </row>
    <row r="112" spans="1:25" ht="15.75" customHeight="1" x14ac:dyDescent="0.45">
      <c r="A112" s="17"/>
      <c r="B112" s="410" t="str">
        <f>IF(D92="VOE", IF(E104+E105+E107= E108, "", "Base Pay + Overtime + Commissions/Tips do not add to the Gross Pay (Current Year).  Please correct the numbers or explain the difference."), "")</f>
        <v/>
      </c>
      <c r="C112" s="411"/>
      <c r="D112" s="411"/>
      <c r="E112" s="411"/>
      <c r="F112" s="411"/>
      <c r="G112" s="411"/>
      <c r="H112" s="412"/>
      <c r="I112" s="22"/>
      <c r="J112" s="131"/>
      <c r="K112" s="129"/>
      <c r="P112" s="26"/>
      <c r="Q112" s="26"/>
      <c r="R112" s="28"/>
      <c r="S112" s="29"/>
      <c r="T112" s="30"/>
      <c r="U112" s="30"/>
      <c r="V112" s="26"/>
    </row>
    <row r="113" spans="1:22" ht="15.75" customHeight="1" thickBot="1" x14ac:dyDescent="0.5">
      <c r="A113" s="17"/>
      <c r="B113" s="236"/>
      <c r="C113" s="405"/>
      <c r="D113" s="405"/>
      <c r="E113" s="70"/>
      <c r="F113" s="70"/>
      <c r="G113" s="248" t="s">
        <v>7</v>
      </c>
      <c r="H113" s="249">
        <f>IF(OR(C122 = "", D122="", E122=""), IF(OR(C121 = "", D121 = "", E121 = ""), (E120-C120)/2, (E121-C121)/2), (E122-C122)/2)</f>
        <v>0</v>
      </c>
      <c r="I113" s="22"/>
      <c r="J113" s="351"/>
      <c r="K113" s="351"/>
      <c r="P113" s="26"/>
      <c r="Q113" s="26"/>
      <c r="R113" s="28"/>
      <c r="S113" s="29"/>
      <c r="T113" s="30"/>
      <c r="U113" s="30"/>
      <c r="V113" s="26"/>
    </row>
    <row r="114" spans="1:22" ht="15.75" customHeight="1" thickBot="1" x14ac:dyDescent="0.5">
      <c r="A114" s="17"/>
      <c r="B114" s="250" t="s">
        <v>17</v>
      </c>
      <c r="C114" s="370" t="s">
        <v>115</v>
      </c>
      <c r="D114" s="370"/>
      <c r="E114" s="251"/>
      <c r="F114" s="371" t="s">
        <v>54</v>
      </c>
      <c r="G114" s="371"/>
      <c r="H114" s="252" t="str">
        <f>IF(OR(H113="", H113 = 0, H113&gt;31), "", IF(H113 &gt;20, "Monthly", IF(H113&gt;14, "Semi-Monthly", IF(H113&gt;9, "Bi-Weekly", "Weekly"))))</f>
        <v/>
      </c>
      <c r="I114" s="22"/>
      <c r="J114" s="404" t="s">
        <v>229</v>
      </c>
      <c r="K114" s="404"/>
      <c r="P114" s="26"/>
      <c r="Q114" s="26"/>
      <c r="R114" s="28"/>
      <c r="S114" s="29"/>
      <c r="T114" s="30"/>
      <c r="U114" s="30"/>
      <c r="V114" s="26"/>
    </row>
    <row r="115" spans="1:22" ht="15.75" customHeight="1" x14ac:dyDescent="0.45">
      <c r="A115" s="17"/>
      <c r="B115" s="253"/>
      <c r="C115" s="254"/>
      <c r="D115" s="254"/>
      <c r="E115" s="254"/>
      <c r="F115" s="255"/>
      <c r="G115" s="255"/>
      <c r="H115" s="252"/>
      <c r="I115" s="22"/>
      <c r="J115" s="351"/>
      <c r="K115" s="351"/>
      <c r="P115" s="26"/>
      <c r="Q115" s="26"/>
      <c r="R115" s="28"/>
      <c r="S115" s="29"/>
      <c r="T115" s="30"/>
      <c r="U115" s="30"/>
      <c r="V115" s="26"/>
    </row>
    <row r="116" spans="1:22" ht="15.75" customHeight="1" x14ac:dyDescent="0.45">
      <c r="A116" s="17"/>
      <c r="B116" s="168"/>
      <c r="C116" s="372" t="str">
        <f>IF(D92="Pay Stubs",IF(H90&lt;&gt;"",IF(OR(H90="Semi-Monthly",H90="Monthly"),"Enter number of Pay Periods to Date", IF(F116&gt;0,"Payroll Frequency changed, delete value in F115", "")),""), "")</f>
        <v/>
      </c>
      <c r="D116" s="372"/>
      <c r="E116" s="372"/>
      <c r="F116" s="256"/>
      <c r="G116" s="257">
        <f>IF(C116 = "Enter number of Pay Periods to Date", 50, 0)</f>
        <v>0</v>
      </c>
      <c r="H116" s="252"/>
      <c r="I116" s="22"/>
      <c r="J116" s="403" t="s">
        <v>321</v>
      </c>
      <c r="K116" s="403"/>
      <c r="P116" s="26"/>
      <c r="Q116" s="26"/>
      <c r="R116" s="28"/>
      <c r="S116" s="29"/>
      <c r="T116" s="30"/>
      <c r="U116" s="30"/>
      <c r="V116" s="26"/>
    </row>
    <row r="117" spans="1:22" ht="36" customHeight="1" x14ac:dyDescent="0.45">
      <c r="A117" s="17"/>
      <c r="B117" s="289"/>
      <c r="C117" s="373" t="str">
        <f xml:space="preserve"> IF(AND(OR(G137="", G137 = 0), OR(H137="", H137=0)), "", IF(H113&gt;31, "Pay stubs do not appear to be consecutive based on dates entered.", IF(OR( E121 &lt; C121, E121 &lt;D121, E122 &lt; C122, E122 &lt;D122), "Pay Stubs may be out of order.  Please check dates.",IF(H114 = "", "", IF(E114 = H114, "", "If Payroll Frequency selected does not equal Recommended please provide an explanation.")))))</f>
        <v/>
      </c>
      <c r="D117" s="373"/>
      <c r="E117" s="373"/>
      <c r="F117" s="373"/>
      <c r="G117" s="373"/>
      <c r="H117" s="374"/>
      <c r="I117" s="38"/>
      <c r="J117" s="403"/>
      <c r="K117" s="403"/>
      <c r="P117" s="26"/>
      <c r="Q117" s="26"/>
      <c r="R117" s="28"/>
      <c r="S117" s="29"/>
      <c r="T117" s="30"/>
      <c r="U117" s="30"/>
      <c r="V117" s="26"/>
    </row>
    <row r="118" spans="1:22" ht="15.75" customHeight="1" x14ac:dyDescent="0.45">
      <c r="A118" s="17"/>
      <c r="B118" s="168"/>
      <c r="C118" s="218"/>
      <c r="D118" s="78"/>
      <c r="E118" s="78"/>
      <c r="F118" s="78"/>
      <c r="G118" s="78"/>
      <c r="H118" s="219"/>
      <c r="I118" s="22"/>
      <c r="J118" s="351"/>
      <c r="K118" s="351"/>
      <c r="P118" s="26"/>
      <c r="Q118" s="26"/>
      <c r="R118" s="28"/>
      <c r="S118" s="29"/>
      <c r="T118" s="30"/>
      <c r="U118" s="30"/>
      <c r="V118" s="26"/>
    </row>
    <row r="119" spans="1:22" ht="23.65" thickBot="1" x14ac:dyDescent="0.5">
      <c r="A119" s="17"/>
      <c r="B119" s="258"/>
      <c r="C119" s="221" t="s">
        <v>66</v>
      </c>
      <c r="D119" s="221" t="s">
        <v>67</v>
      </c>
      <c r="E119" s="221" t="s">
        <v>250</v>
      </c>
      <c r="F119" s="220" t="s">
        <v>53</v>
      </c>
      <c r="G119" s="221" t="s">
        <v>52</v>
      </c>
      <c r="H119" s="221" t="s">
        <v>51</v>
      </c>
      <c r="I119" s="17"/>
      <c r="J119" s="351"/>
      <c r="K119" s="351"/>
      <c r="P119" s="26"/>
      <c r="Q119" s="26"/>
      <c r="R119" s="28"/>
      <c r="S119" s="29"/>
      <c r="T119" s="30"/>
      <c r="U119" s="30"/>
      <c r="V119" s="26"/>
    </row>
    <row r="120" spans="1:22" ht="15.75" customHeight="1" x14ac:dyDescent="0.45">
      <c r="A120" s="17"/>
      <c r="B120" s="259" t="s">
        <v>100</v>
      </c>
      <c r="C120" s="260"/>
      <c r="D120" s="261"/>
      <c r="E120" s="262"/>
      <c r="F120" s="375" t="str">
        <f>IF(D92 = "Pay Stubs", IF(AND(H90 &lt;&gt; "", F94 &lt;&gt; ""), IF(H90 = "Annual", "1 pay period to date", IF(OR(H90="Semi-Monthly", H90 = "Monthly"), "", IF(E114 = "", "",CONCATENATE(G92," pay periods to date")))), ""), "")</f>
        <v/>
      </c>
      <c r="G120" s="378" t="str">
        <f>IF(D92 = "Pay Stubs", IF(G124 = "Hourly Pay Rate", IF((C123+D123+E123)/3&gt;VLOOKUP(H90,PayPeriods,6,FALSE),CONCATENATE("Average hours &gt; ", ROUND(VLOOKUP(H90, PayPeriods, 6, FALSE),2), " (Standard Work Hours in Year / Pay Periods in Year); ", ROUND(VLOOKUP(H90, PayPeriods, 6, FALSE),2), " hours used to calculate base pay."), ""), ""), "")</f>
        <v/>
      </c>
      <c r="H120" s="379"/>
      <c r="I120" s="17"/>
      <c r="J120" s="351"/>
      <c r="K120" s="351"/>
      <c r="P120" s="26"/>
      <c r="Q120" s="26"/>
      <c r="R120" s="28"/>
      <c r="S120" s="29"/>
      <c r="T120" s="30"/>
      <c r="U120" s="30"/>
      <c r="V120" s="26"/>
    </row>
    <row r="121" spans="1:22" ht="15.75" customHeight="1" x14ac:dyDescent="0.45">
      <c r="A121" s="17"/>
      <c r="B121" s="259" t="s">
        <v>101</v>
      </c>
      <c r="C121" s="263"/>
      <c r="D121" s="264"/>
      <c r="E121" s="265"/>
      <c r="F121" s="376"/>
      <c r="G121" s="380"/>
      <c r="H121" s="381"/>
      <c r="I121" s="34"/>
      <c r="J121" s="403" t="s">
        <v>322</v>
      </c>
      <c r="K121" s="403"/>
      <c r="P121" s="26"/>
      <c r="Q121" s="26"/>
      <c r="R121" s="28"/>
      <c r="S121" s="29"/>
      <c r="T121" s="30"/>
      <c r="U121" s="30"/>
      <c r="V121" s="26"/>
    </row>
    <row r="122" spans="1:22" ht="15.75" customHeight="1" x14ac:dyDescent="0.45">
      <c r="A122" s="17"/>
      <c r="B122" s="259" t="s">
        <v>102</v>
      </c>
      <c r="C122" s="263"/>
      <c r="D122" s="264"/>
      <c r="E122" s="266"/>
      <c r="F122" s="376"/>
      <c r="G122" s="380"/>
      <c r="H122" s="381"/>
      <c r="I122" s="17"/>
      <c r="J122" s="403"/>
      <c r="K122" s="403"/>
      <c r="P122" s="26"/>
      <c r="Q122" s="26"/>
      <c r="R122" s="28"/>
      <c r="S122" s="29"/>
      <c r="T122" s="30"/>
      <c r="U122" s="30"/>
      <c r="V122" s="26"/>
    </row>
    <row r="123" spans="1:22" ht="15.75" thickBot="1" x14ac:dyDescent="0.5">
      <c r="A123" s="17"/>
      <c r="B123" s="267" t="s">
        <v>338</v>
      </c>
      <c r="C123" s="268"/>
      <c r="D123" s="269"/>
      <c r="E123" s="270"/>
      <c r="F123" s="377"/>
      <c r="G123" s="380"/>
      <c r="H123" s="381"/>
      <c r="I123" s="17"/>
      <c r="J123" s="403" t="s">
        <v>340</v>
      </c>
      <c r="K123" s="403"/>
      <c r="P123" s="26"/>
      <c r="Q123" s="26"/>
      <c r="R123" s="28"/>
      <c r="S123" s="29"/>
      <c r="T123" s="30"/>
      <c r="U123" s="30"/>
      <c r="V123" s="26"/>
    </row>
    <row r="124" spans="1:22" ht="15.75" thickBot="1" x14ac:dyDescent="0.5">
      <c r="A124" s="17"/>
      <c r="B124" s="271" t="s">
        <v>27</v>
      </c>
      <c r="C124" s="272"/>
      <c r="D124" s="273"/>
      <c r="E124" s="274"/>
      <c r="F124" s="275" t="s">
        <v>90</v>
      </c>
      <c r="G124" s="382"/>
      <c r="H124" s="383"/>
      <c r="I124" s="17"/>
      <c r="J124" s="403"/>
      <c r="K124" s="403"/>
      <c r="P124" s="26"/>
      <c r="Q124" s="26"/>
      <c r="R124" s="28"/>
      <c r="S124" s="29"/>
      <c r="T124" s="30"/>
      <c r="U124" s="30"/>
      <c r="V124" s="26"/>
    </row>
    <row r="125" spans="1:22" ht="15.4" x14ac:dyDescent="0.45">
      <c r="A125" s="39"/>
      <c r="B125" s="276" t="s">
        <v>242</v>
      </c>
      <c r="C125" s="277">
        <f>SUM(C126:C134)</f>
        <v>0</v>
      </c>
      <c r="D125" s="277">
        <f t="shared" ref="D125:E125" si="2">SUM(D126:D134)</f>
        <v>0</v>
      </c>
      <c r="E125" s="277">
        <f t="shared" si="2"/>
        <v>0</v>
      </c>
      <c r="F125" s="277">
        <f>SUM(F126:F134)</f>
        <v>0</v>
      </c>
      <c r="G125" s="242" t="str">
        <f>IF(OR(E114 = "", G124 = ""), "", IF(AND(E121="", E122 = ""), "", IF(D92 = "Pay Stubs", IF(G124 = "Hourly Pay Rate", H95*E124*(VLOOKUP(H90,PayPeriods,3,FALSE)),E124*VLOOKUP(G124, PayRates, 2, FALSE)), "")))</f>
        <v/>
      </c>
      <c r="H125" s="231"/>
      <c r="I125" s="17"/>
      <c r="J125" s="403"/>
      <c r="K125" s="403"/>
      <c r="L125" s="32"/>
      <c r="M125" s="33"/>
      <c r="P125" s="26"/>
      <c r="Q125" s="26"/>
      <c r="R125" s="28"/>
      <c r="S125" s="29"/>
      <c r="T125" s="30"/>
      <c r="U125" s="30"/>
      <c r="V125" s="26"/>
    </row>
    <row r="126" spans="1:22" ht="15.75" customHeight="1" x14ac:dyDescent="0.45">
      <c r="A126" s="17"/>
      <c r="B126" s="278" t="s">
        <v>8</v>
      </c>
      <c r="C126" s="279"/>
      <c r="D126" s="273"/>
      <c r="E126" s="274"/>
      <c r="F126" s="241"/>
      <c r="G126" s="242"/>
      <c r="H126" s="231"/>
      <c r="I126" s="17"/>
      <c r="J126" s="351" t="s">
        <v>315</v>
      </c>
      <c r="K126" s="351"/>
      <c r="L126" s="32"/>
      <c r="M126" s="33"/>
      <c r="P126" s="26"/>
      <c r="Q126" s="26"/>
      <c r="R126" s="28"/>
      <c r="S126" s="29"/>
      <c r="T126" s="30"/>
      <c r="U126" s="30"/>
      <c r="V126" s="26"/>
    </row>
    <row r="127" spans="1:22" ht="15.4" x14ac:dyDescent="0.45">
      <c r="A127" s="17"/>
      <c r="B127" s="278" t="s">
        <v>243</v>
      </c>
      <c r="C127" s="279"/>
      <c r="D127" s="273"/>
      <c r="E127" s="274"/>
      <c r="F127" s="241"/>
      <c r="G127" s="242"/>
      <c r="H127" s="231"/>
      <c r="I127" s="17"/>
      <c r="J127" s="351" t="s">
        <v>323</v>
      </c>
      <c r="K127" s="351"/>
      <c r="L127" s="32"/>
      <c r="M127" s="33"/>
      <c r="P127" s="26"/>
      <c r="Q127" s="26"/>
      <c r="R127" s="28"/>
      <c r="S127" s="29"/>
      <c r="T127" s="30"/>
      <c r="U127" s="30"/>
      <c r="V127" s="26"/>
    </row>
    <row r="128" spans="1:22" ht="15.4" x14ac:dyDescent="0.45">
      <c r="A128" s="17"/>
      <c r="B128" s="278" t="s">
        <v>244</v>
      </c>
      <c r="C128" s="279"/>
      <c r="D128" s="273"/>
      <c r="E128" s="274"/>
      <c r="F128" s="241"/>
      <c r="G128" s="242"/>
      <c r="H128" s="231"/>
      <c r="I128" s="17"/>
      <c r="J128" s="351" t="s">
        <v>344</v>
      </c>
      <c r="K128" s="351"/>
      <c r="L128" s="32"/>
    </row>
    <row r="129" spans="1:12" ht="29.25" customHeight="1" x14ac:dyDescent="0.45">
      <c r="A129" s="17"/>
      <c r="B129" s="278" t="s">
        <v>245</v>
      </c>
      <c r="C129" s="279"/>
      <c r="D129" s="273"/>
      <c r="E129" s="274"/>
      <c r="F129" s="241"/>
      <c r="G129" s="242"/>
      <c r="H129" s="231"/>
      <c r="I129" s="17"/>
      <c r="J129" s="351" t="s">
        <v>343</v>
      </c>
      <c r="K129" s="351"/>
      <c r="L129" s="32"/>
    </row>
    <row r="130" spans="1:12" ht="15.4" x14ac:dyDescent="0.45">
      <c r="A130" s="17"/>
      <c r="B130" s="278" t="s">
        <v>246</v>
      </c>
      <c r="C130" s="279"/>
      <c r="D130" s="273"/>
      <c r="E130" s="274"/>
      <c r="F130" s="241"/>
      <c r="G130" s="242"/>
      <c r="H130" s="231"/>
      <c r="I130" s="17"/>
      <c r="J130" s="351"/>
      <c r="K130" s="351"/>
      <c r="L130" s="32"/>
    </row>
    <row r="131" spans="1:12" ht="15.4" x14ac:dyDescent="0.45">
      <c r="A131" s="17"/>
      <c r="B131" s="329" t="s">
        <v>342</v>
      </c>
      <c r="C131" s="279"/>
      <c r="D131" s="273"/>
      <c r="E131" s="274"/>
      <c r="F131" s="241"/>
      <c r="G131" s="242"/>
      <c r="H131" s="231"/>
      <c r="I131" s="17"/>
      <c r="J131" s="129"/>
      <c r="K131" s="129"/>
      <c r="L131" s="32"/>
    </row>
    <row r="132" spans="1:12" ht="15.75" customHeight="1" x14ac:dyDescent="0.45">
      <c r="A132" s="17"/>
      <c r="B132" s="278" t="s">
        <v>247</v>
      </c>
      <c r="C132" s="279"/>
      <c r="D132" s="273"/>
      <c r="E132" s="274"/>
      <c r="F132" s="241"/>
      <c r="G132" s="242"/>
      <c r="H132" s="231"/>
      <c r="I132" s="17"/>
      <c r="J132" s="133"/>
      <c r="K132" s="130"/>
      <c r="L132" s="32"/>
    </row>
    <row r="133" spans="1:12" ht="15.4" x14ac:dyDescent="0.45">
      <c r="A133" s="17"/>
      <c r="B133" s="278" t="s">
        <v>248</v>
      </c>
      <c r="C133" s="279"/>
      <c r="D133" s="273"/>
      <c r="E133" s="274"/>
      <c r="F133" s="241"/>
      <c r="G133" s="242"/>
      <c r="H133" s="231"/>
      <c r="I133" s="17"/>
      <c r="J133" s="127"/>
      <c r="K133" s="132"/>
      <c r="L133" s="32"/>
    </row>
    <row r="134" spans="1:12" s="41" customFormat="1" ht="15.4" x14ac:dyDescent="0.45">
      <c r="A134" s="17"/>
      <c r="B134" s="278" t="s">
        <v>249</v>
      </c>
      <c r="C134" s="279"/>
      <c r="D134" s="273"/>
      <c r="E134" s="274"/>
      <c r="F134" s="241"/>
      <c r="G134" s="242"/>
      <c r="H134" s="231"/>
      <c r="I134" s="17"/>
      <c r="J134" s="127"/>
      <c r="K134" s="132"/>
      <c r="L134" s="40"/>
    </row>
    <row r="135" spans="1:12" ht="15.4" x14ac:dyDescent="0.45">
      <c r="A135" s="17"/>
      <c r="B135" s="271" t="s">
        <v>16</v>
      </c>
      <c r="C135" s="272"/>
      <c r="D135" s="273"/>
      <c r="E135" s="274"/>
      <c r="F135" s="243"/>
      <c r="G135" s="280" t="str">
        <f>IF(E114="","",IF(AND(E121="",E122=""),"",IF(D92&lt;&gt;"Pay Stubs","", IF(YEAR(D94)=YEAR(E94), IF(OR(F135="", F135 = 0), (SUM(C135:E135)/3)*VLOOKUP(H90, PayPeriods, 3, FALSE), (F135/H94)*260), IF(G92=0,0,IF(OR(F135="", F135 = 0), SUM(C135:E135)/3*VLOOKUP(H90, PayPeriods, 3, FALSE), (F135/G92)*VLOOKUP(H90,PayPeriods,3,FALSE)))))))</f>
        <v/>
      </c>
      <c r="H135" s="235"/>
      <c r="I135" s="17"/>
      <c r="J135" s="403" t="s">
        <v>324</v>
      </c>
      <c r="K135" s="403"/>
      <c r="L135" s="25"/>
    </row>
    <row r="136" spans="1:12" ht="30.75" customHeight="1" x14ac:dyDescent="0.45">
      <c r="A136" s="17"/>
      <c r="B136" s="271" t="s">
        <v>33</v>
      </c>
      <c r="C136" s="272"/>
      <c r="D136" s="273"/>
      <c r="E136" s="274"/>
      <c r="F136" s="243"/>
      <c r="G136" s="281" t="str">
        <f>IF(E114="","",IF(AND(E121="",E122=""),"",IF(D92&lt;&gt;"Pay Stubs","", IF(YEAR(D94)=YEAR(E94), IF(OR(F136="", F136 = 0), (SUM(C136:E136)/3)*VLOOKUP(H90, PayPeriods, 3, FALSE), (F136/H94)*260), IF(G92=0,0,IF(OR(F136="", F136 = 0), SUM(C136:E136)/3*VLOOKUP(H90, PayPeriods, 3, FALSE), (F136/G92)*VLOOKUP(H90,PayPeriods,3,FALSE)))))))</f>
        <v/>
      </c>
      <c r="H136" s="235"/>
      <c r="I136" s="17"/>
      <c r="J136" s="403" t="s">
        <v>325</v>
      </c>
      <c r="K136" s="403"/>
      <c r="L136" s="16"/>
    </row>
    <row r="137" spans="1:12" ht="15.75" customHeight="1" x14ac:dyDescent="0.45">
      <c r="A137" s="17"/>
      <c r="B137" s="259" t="s">
        <v>103</v>
      </c>
      <c r="C137" s="272"/>
      <c r="D137" s="273"/>
      <c r="E137" s="274"/>
      <c r="F137" s="243"/>
      <c r="G137" s="280" t="str">
        <f>IF(E114 = "", "", IF(AND(E121 = "", E122=""), "", IF(D92 = "Pay Stubs", (G125+G135+G136), "")))</f>
        <v/>
      </c>
      <c r="H137" s="157" t="str">
        <f>IF(E114= "", "", IF(AND(E121="", E122 = ""), "", IF(D92 = "Pay Stubs", IF(YEAR(D94) = YEAR(F94), (F137/H94) *260, IF(G92 = 0, 0, (F137/G92)*VLOOKUP(H90,PayPeriods,3,FALSE))), "")))</f>
        <v/>
      </c>
      <c r="I137" s="17"/>
      <c r="J137" s="403" t="s">
        <v>326</v>
      </c>
      <c r="K137" s="403"/>
      <c r="L137" s="16"/>
    </row>
    <row r="138" spans="1:12" ht="15.4" x14ac:dyDescent="0.45">
      <c r="A138" s="17"/>
      <c r="B138" s="114"/>
      <c r="C138" s="183"/>
      <c r="D138" s="183"/>
      <c r="E138" s="183"/>
      <c r="F138" s="183"/>
      <c r="G138" s="183"/>
      <c r="H138" s="183"/>
      <c r="I138" s="17"/>
      <c r="J138" s="351"/>
      <c r="K138" s="351"/>
      <c r="L138" s="16"/>
    </row>
    <row r="139" spans="1:12" ht="15.75" customHeight="1" x14ac:dyDescent="0.45">
      <c r="A139" s="17"/>
      <c r="B139" s="282" t="str">
        <f>IF(D92 = "VOE", "", IF((F125+F135+F136) = 0, "",IF((F125+F135+F136) = F137, "", "Year to Date Base pay, Overtime and Other income do not add to the Gross Wages, please correct or explain.")))</f>
        <v/>
      </c>
      <c r="C139" s="73"/>
      <c r="D139" s="73"/>
      <c r="E139" s="183"/>
      <c r="F139" s="78"/>
      <c r="G139" s="78"/>
      <c r="H139" s="78"/>
      <c r="I139" s="22"/>
      <c r="J139" s="351"/>
      <c r="K139" s="351"/>
      <c r="L139" s="16"/>
    </row>
    <row r="140" spans="1:12" ht="15.75" customHeight="1" x14ac:dyDescent="0.45">
      <c r="A140" s="17"/>
      <c r="B140" s="282" t="str">
        <f>IF(D92 = "VOE", "", IF(F137 &lt; E137, "Year to Date Gross Wages must be greater than or equal to the last pay stub", ""))</f>
        <v/>
      </c>
      <c r="C140" s="73"/>
      <c r="D140" s="73"/>
      <c r="E140" s="78"/>
      <c r="F140" s="78"/>
      <c r="G140" s="78"/>
      <c r="H140" s="78"/>
      <c r="I140" s="22"/>
      <c r="J140" s="351"/>
      <c r="K140" s="351"/>
      <c r="L140" s="16"/>
    </row>
    <row r="141" spans="1:12" ht="15.75" customHeight="1" x14ac:dyDescent="0.45">
      <c r="A141" s="17"/>
      <c r="B141" s="73"/>
      <c r="C141" s="282"/>
      <c r="D141" s="73"/>
      <c r="E141" s="78"/>
      <c r="F141" s="78"/>
      <c r="G141" s="78"/>
      <c r="H141" s="78"/>
      <c r="I141" s="22"/>
      <c r="J141" s="351"/>
      <c r="K141" s="351"/>
      <c r="L141" s="16"/>
    </row>
    <row r="142" spans="1:12" ht="15.75" customHeight="1" x14ac:dyDescent="0.45">
      <c r="A142" s="17"/>
      <c r="B142" s="283" t="str">
        <f xml:space="preserve"> IF(AND(B143 = "", B144 = ""), "", "If Regular Base Hours and/or Base Pay Rate are not provided on the check stubs, enter the numbers calculated below.")</f>
        <v/>
      </c>
      <c r="C142" s="282"/>
      <c r="D142" s="73"/>
      <c r="E142" s="78"/>
      <c r="F142" s="78"/>
      <c r="G142" s="78"/>
      <c r="H142" s="78"/>
      <c r="I142" s="22"/>
      <c r="J142" s="351"/>
      <c r="K142" s="351"/>
      <c r="L142" s="16"/>
    </row>
    <row r="143" spans="1:12" ht="15.75" customHeight="1" x14ac:dyDescent="0.45">
      <c r="A143" s="17"/>
      <c r="B143" s="284" t="str">
        <f>IF(D92 = "Pay Stubs", IF(G124 = "Hourly Pay Rate", IF(AND(C143="", D143 = "", E143 = ""), "","Hours Calculator"), ""), "")</f>
        <v/>
      </c>
      <c r="C143" s="285" t="str">
        <f>IF(D92 = "Pay Stubs", IF(G124 = "Hourly Pay Rate", IF(C124 = "", "",C125/C124), ""), "")</f>
        <v/>
      </c>
      <c r="D143" s="285" t="str">
        <f>IF(D92 = "Pay Stubs", IF(G124 = "Hourly Pay Rate", IF(D124 = "", "", D125/D124), ""), "")</f>
        <v/>
      </c>
      <c r="E143" s="285" t="str">
        <f>IF(D92 = "Pay Stubs", IF(G124 = "Hourly Pay Rate", IF(E124 = "", "", E125/E124), ""), "")</f>
        <v/>
      </c>
      <c r="F143" s="78"/>
      <c r="G143" s="75"/>
      <c r="H143" s="73"/>
      <c r="I143" s="22"/>
      <c r="J143" s="351"/>
      <c r="K143" s="351"/>
      <c r="L143" s="16"/>
    </row>
    <row r="144" spans="1:12" ht="15.75" customHeight="1" x14ac:dyDescent="0.45">
      <c r="A144" s="17"/>
      <c r="B144" s="284" t="str">
        <f>IF(D92 = "Pay Stubs", IF(G124 = "Hourly Pay Rate", IF(AND(C144="", D144 = "", E144 = ""), "","Rate Calculator"), ""), "")</f>
        <v/>
      </c>
      <c r="C144" s="286" t="str">
        <f>IF(D92 = "Pay Stubs", IF(G124="Hourly Pay Rate", IF(OR(C123 = "",C123 = 0), "", C125/C123),""), "")</f>
        <v/>
      </c>
      <c r="D144" s="286" t="str">
        <f>IF(D92="Pay Stubs",IF(G124="Hourly Pay Rate",IF(OR(D123="", D123 = 0),"",D125/D123), ""),"")</f>
        <v/>
      </c>
      <c r="E144" s="286" t="str">
        <f>IF(D92 = "Pay Stubs", IF(G124="Hourly Pay Rate", IF(OR(E123 = "",E123 = 0), "", E125/E123), ""), "")</f>
        <v/>
      </c>
      <c r="F144" s="73"/>
      <c r="G144" s="75"/>
      <c r="H144" s="73"/>
      <c r="I144" s="22"/>
      <c r="J144" s="351"/>
      <c r="K144" s="351"/>
      <c r="L144" s="16"/>
    </row>
    <row r="145" spans="1:13" ht="15.75" customHeight="1" x14ac:dyDescent="0.45">
      <c r="A145" s="17"/>
      <c r="B145" s="78"/>
      <c r="C145" s="78"/>
      <c r="D145" s="78"/>
      <c r="E145" s="78"/>
      <c r="F145" s="78"/>
      <c r="G145" s="73"/>
      <c r="H145" s="287"/>
      <c r="I145" s="22"/>
      <c r="J145" s="351"/>
      <c r="K145" s="351"/>
      <c r="L145" s="16"/>
    </row>
    <row r="146" spans="1:13" ht="15.75" customHeight="1" x14ac:dyDescent="0.45">
      <c r="A146" s="17"/>
      <c r="B146" s="73"/>
      <c r="C146" s="73"/>
      <c r="D146" s="73"/>
      <c r="E146" s="73"/>
      <c r="F146" s="73"/>
      <c r="G146" s="73"/>
      <c r="H146" s="73"/>
      <c r="I146" s="17"/>
      <c r="J146" s="351"/>
      <c r="K146" s="351"/>
      <c r="L146" s="16"/>
    </row>
    <row r="147" spans="1:13" ht="15.75" customHeight="1" thickBot="1" x14ac:dyDescent="0.5">
      <c r="A147" s="17"/>
      <c r="B147" s="184" t="s">
        <v>59</v>
      </c>
      <c r="C147" s="185"/>
      <c r="D147" s="186" t="str">
        <f>E5</f>
        <v>Name not entered on Household Summary</v>
      </c>
      <c r="E147" s="185"/>
      <c r="F147" s="185"/>
      <c r="G147" s="185"/>
      <c r="H147" s="321" t="s">
        <v>234</v>
      </c>
      <c r="I147" s="22"/>
      <c r="J147" s="351"/>
      <c r="K147" s="351"/>
      <c r="L147" s="16"/>
    </row>
    <row r="148" spans="1:13" ht="15.75" customHeight="1" thickTop="1" thickBot="1" x14ac:dyDescent="0.5">
      <c r="A148" s="17"/>
      <c r="B148" s="187"/>
      <c r="C148" s="188"/>
      <c r="D148" s="189"/>
      <c r="E148" s="189"/>
      <c r="F148" s="189"/>
      <c r="G148" s="189"/>
      <c r="H148" s="190"/>
      <c r="I148" s="17"/>
      <c r="J148" s="413" t="s">
        <v>330</v>
      </c>
      <c r="K148" s="413"/>
      <c r="L148" s="16"/>
    </row>
    <row r="149" spans="1:13" ht="15.75" customHeight="1" thickBot="1" x14ac:dyDescent="0.5">
      <c r="A149" s="17"/>
      <c r="B149" s="191" t="s">
        <v>32</v>
      </c>
      <c r="C149" s="188" t="s">
        <v>6</v>
      </c>
      <c r="D149" s="352"/>
      <c r="E149" s="353"/>
      <c r="F149" s="353"/>
      <c r="G149" s="354"/>
      <c r="H149" s="192" t="str">
        <f>IF(D151="VOE", E161, IF(D151 = "Pay Stubs", E173, ""))</f>
        <v/>
      </c>
      <c r="I149" s="22"/>
      <c r="J149" s="351" t="s">
        <v>336</v>
      </c>
      <c r="K149" s="351"/>
      <c r="L149" s="16"/>
    </row>
    <row r="150" spans="1:13" ht="15.75" customHeight="1" thickBot="1" x14ac:dyDescent="0.5">
      <c r="A150" s="17"/>
      <c r="B150" s="191"/>
      <c r="C150" s="188"/>
      <c r="D150" s="193"/>
      <c r="E150" s="194"/>
      <c r="F150" s="194"/>
      <c r="G150" s="195" t="s">
        <v>70</v>
      </c>
      <c r="H150" s="196" t="s">
        <v>61</v>
      </c>
      <c r="I150" s="22"/>
      <c r="J150" s="351" t="s">
        <v>313</v>
      </c>
      <c r="K150" s="351"/>
      <c r="L150" s="16"/>
    </row>
    <row r="151" spans="1:13" ht="15.75" thickBot="1" x14ac:dyDescent="0.5">
      <c r="A151" s="17"/>
      <c r="B151" s="191"/>
      <c r="C151" s="197" t="s">
        <v>36</v>
      </c>
      <c r="D151" s="198"/>
      <c r="E151" s="199" t="str">
        <f>IF(ISNUMBER(SEARCH("VOE",D151)),"Warning: Fill VOE Sec Only!!","Warning: Fill PayStubs Sec Only!!")</f>
        <v>Warning: Fill PayStubs Sec Only!!</v>
      </c>
      <c r="F151" s="200"/>
      <c r="G151" s="201" t="e">
        <f>IF(OR(H149 = "Monthly", H149="Semi-Monthly"), IF(D151="VOE", H162, IF(D151 = "Pay Stubs", F175, "")), ROUNDUP(H151,0))</f>
        <v>#VALUE!</v>
      </c>
      <c r="H151" s="288" t="e">
        <f>G153/(VLOOKUP(H149, PayPeriods, 2, FALSE))</f>
        <v>#VALUE!</v>
      </c>
      <c r="I151" s="22"/>
      <c r="J151" s="351" t="s">
        <v>337</v>
      </c>
      <c r="K151" s="351"/>
      <c r="L151" s="16"/>
    </row>
    <row r="152" spans="1:13" ht="15.75" thickBot="1" x14ac:dyDescent="0.5">
      <c r="A152" s="17"/>
      <c r="B152" s="191"/>
      <c r="C152" s="188"/>
      <c r="D152" s="203"/>
      <c r="E152" s="200"/>
      <c r="F152" s="195" t="s">
        <v>22</v>
      </c>
      <c r="G152" s="195" t="s">
        <v>72</v>
      </c>
      <c r="H152" s="196" t="s">
        <v>69</v>
      </c>
      <c r="I152" s="22"/>
      <c r="J152" s="351"/>
      <c r="K152" s="351"/>
      <c r="L152" s="16"/>
    </row>
    <row r="153" spans="1:13" ht="15.75" thickBot="1" x14ac:dyDescent="0.5">
      <c r="A153" s="17"/>
      <c r="B153" s="187"/>
      <c r="C153" s="197" t="s">
        <v>0</v>
      </c>
      <c r="D153" s="198"/>
      <c r="E153" s="204" t="e">
        <f>CONCATENATE("1/1/",YEAR(F153))</f>
        <v>#VALUE!</v>
      </c>
      <c r="F153" s="205" t="str">
        <f>IF(D151 = "VOE", E162, IF(D151 = "Pay Stubs", IF(OR(C181 = "", D181="",E181 = ""), IF(OR(C180 = "",D180="", E180=""), "", E180), E181),""))</f>
        <v/>
      </c>
      <c r="G153" s="205" t="e">
        <f>IF(YEAR(D153) = YEAR(F153), F153-D153+1,F153-E153+1)</f>
        <v>#VALUE!</v>
      </c>
      <c r="H153" s="206" t="e">
        <f>ROUNDUP(G153*(5/7), 0)</f>
        <v>#VALUE!</v>
      </c>
      <c r="I153" s="17"/>
      <c r="J153" s="351"/>
      <c r="K153" s="351"/>
      <c r="L153" s="16"/>
    </row>
    <row r="154" spans="1:13" ht="7.5" customHeight="1" thickBot="1" x14ac:dyDescent="0.5">
      <c r="A154" s="17"/>
      <c r="B154" s="207"/>
      <c r="C154" s="208"/>
      <c r="D154" s="209"/>
      <c r="E154" s="210"/>
      <c r="F154" s="210"/>
      <c r="G154" s="211" t="s">
        <v>71</v>
      </c>
      <c r="H154" s="212" t="str">
        <f>IF(D151 = "VOE", IF(E159&gt;VLOOKUP(H149, PayPeriods, 6, FALSE), VLOOKUP(H149, PayPeriods, 6, FALSE), E159),IF(D151="Pay Stubs", IF((C182+D182+E182)/3 &gt; VLOOKUP(H149, PayPeriods, 6, FALSE), VLOOKUP(H149, PayPeriods, 6, FALSE), (C182+D182+E182)/3), ""))</f>
        <v/>
      </c>
      <c r="I154" s="22"/>
      <c r="J154" s="351"/>
      <c r="K154" s="351"/>
      <c r="L154" s="16"/>
    </row>
    <row r="155" spans="1:13" ht="14.25" customHeight="1" thickTop="1" x14ac:dyDescent="0.45">
      <c r="A155" s="17"/>
      <c r="B155" s="168"/>
      <c r="C155" s="78"/>
      <c r="D155" s="213"/>
      <c r="E155" s="214"/>
      <c r="F155" s="214"/>
      <c r="G155" s="78"/>
      <c r="H155" s="215"/>
      <c r="I155" s="22"/>
      <c r="J155" s="127"/>
      <c r="K155" s="128"/>
      <c r="L155" s="26"/>
      <c r="M155" s="26"/>
    </row>
    <row r="156" spans="1:13" ht="14.25" customHeight="1" x14ac:dyDescent="0.45">
      <c r="A156" s="17"/>
      <c r="B156" s="216" t="s">
        <v>9</v>
      </c>
      <c r="C156" s="355" t="s">
        <v>38</v>
      </c>
      <c r="D156" s="355"/>
      <c r="E156" s="355"/>
      <c r="F156" s="355"/>
      <c r="G156" s="355"/>
      <c r="H156" s="356"/>
      <c r="I156" s="22"/>
      <c r="J156" s="404" t="s">
        <v>176</v>
      </c>
      <c r="K156" s="404"/>
      <c r="L156" s="26"/>
      <c r="M156" s="26"/>
    </row>
    <row r="157" spans="1:13" ht="16.5" customHeight="1" x14ac:dyDescent="0.45">
      <c r="A157" s="17"/>
      <c r="B157" s="217"/>
      <c r="C157" s="78"/>
      <c r="D157" s="213"/>
      <c r="E157" s="218"/>
      <c r="F157" s="218"/>
      <c r="G157" s="78"/>
      <c r="H157" s="219"/>
      <c r="I157" s="22"/>
      <c r="J157" s="403"/>
      <c r="K157" s="403"/>
      <c r="L157" s="26"/>
      <c r="M157" s="26"/>
    </row>
    <row r="158" spans="1:13" ht="23.65" thickBot="1" x14ac:dyDescent="0.5">
      <c r="A158" s="17"/>
      <c r="B158" s="217"/>
      <c r="C158" s="73"/>
      <c r="D158" s="73"/>
      <c r="E158" s="220" t="s">
        <v>37</v>
      </c>
      <c r="F158" s="221" t="s">
        <v>50</v>
      </c>
      <c r="G158" s="221" t="s">
        <v>49</v>
      </c>
      <c r="H158" s="221" t="s">
        <v>51</v>
      </c>
      <c r="I158" s="24"/>
      <c r="J158" s="403" t="s">
        <v>314</v>
      </c>
      <c r="K158" s="403"/>
      <c r="L158" s="26"/>
      <c r="M158" s="26"/>
    </row>
    <row r="159" spans="1:13" ht="15.75" thickBot="1" x14ac:dyDescent="0.5">
      <c r="A159" s="17"/>
      <c r="B159" s="168"/>
      <c r="C159" s="406" t="s">
        <v>34</v>
      </c>
      <c r="D159" s="407"/>
      <c r="E159" s="222"/>
      <c r="F159" s="223"/>
      <c r="G159" s="224"/>
      <c r="H159" s="225"/>
      <c r="I159" s="22"/>
      <c r="J159" s="403"/>
      <c r="K159" s="403"/>
      <c r="L159" s="25"/>
    </row>
    <row r="160" spans="1:13" ht="15.75" thickBot="1" x14ac:dyDescent="0.5">
      <c r="A160" s="17"/>
      <c r="B160" s="357" t="str">
        <f>IF(D151 = "VOE", IF(G160 = "Hourly Pay Rate", IF(E159&gt;VLOOKUP(H149,PayPeriods,6,FALSE),CONCATENATE("    Average hours &gt; ", ROUND(VLOOKUP(H149, PayPeriods, 6, FALSE),2), " (Standard Work Hours in Year / Pay Periods in Year);  ", ROUND(VLOOKUP(H149, PayPeriods, 6, FALSE),2), " hours used."), ""), ""), "")</f>
        <v/>
      </c>
      <c r="C160" s="408" t="s">
        <v>27</v>
      </c>
      <c r="D160" s="409"/>
      <c r="E160" s="327"/>
      <c r="F160" s="226" t="s">
        <v>99</v>
      </c>
      <c r="G160" s="358"/>
      <c r="H160" s="359"/>
      <c r="I160" s="22"/>
      <c r="J160" s="129" t="s">
        <v>315</v>
      </c>
      <c r="K160" s="130" t="s">
        <v>316</v>
      </c>
      <c r="L160" s="25"/>
    </row>
    <row r="161" spans="1:25" ht="15.4" x14ac:dyDescent="0.45">
      <c r="A161" s="17"/>
      <c r="B161" s="357"/>
      <c r="C161" s="406" t="s">
        <v>35</v>
      </c>
      <c r="D161" s="407"/>
      <c r="E161" s="227"/>
      <c r="F161" s="360" t="str">
        <f>IF(AND(E161 &lt;&gt; "Monthly", E161 &lt;&gt; "Semi-Monthly", H162&gt;0), "Payroll Frequency changed, delete value in H66", "")</f>
        <v/>
      </c>
      <c r="G161" s="361"/>
      <c r="H161" s="362"/>
      <c r="I161" s="22"/>
      <c r="J161" s="403" t="s">
        <v>317</v>
      </c>
      <c r="K161" s="403"/>
      <c r="L161" s="25"/>
    </row>
    <row r="162" spans="1:25" ht="15" customHeight="1" x14ac:dyDescent="0.45">
      <c r="A162" s="17"/>
      <c r="B162" s="357"/>
      <c r="C162" s="406" t="s">
        <v>22</v>
      </c>
      <c r="D162" s="407"/>
      <c r="E162" s="228"/>
      <c r="F162" s="363" t="str">
        <f>IF(D151 = "VOE", IF(H149 &lt;&gt; "", IF(H149 = "Annual", "1 pay period", IF(OR(E161="Semi-Monthly", E161 = "Monthly"), "Enter # of Pay Periods to Date", IF(E162 = "", "",CONCATENATE(G151," pay periods to date")))), ""), "")</f>
        <v/>
      </c>
      <c r="G162" s="363"/>
      <c r="H162" s="229"/>
      <c r="I162" s="31">
        <f>IF(F162 = "Enter # of Pay Periods to Date", 50, 0)</f>
        <v>0</v>
      </c>
      <c r="J162" s="351" t="s">
        <v>318</v>
      </c>
      <c r="K162" s="351"/>
      <c r="L162" s="25"/>
    </row>
    <row r="163" spans="1:25" ht="15.4" x14ac:dyDescent="0.45">
      <c r="A163" s="17"/>
      <c r="B163" s="357"/>
      <c r="C163" s="364" t="s">
        <v>242</v>
      </c>
      <c r="D163" s="365"/>
      <c r="E163" s="230"/>
      <c r="F163" s="171" t="str">
        <f>IF(G163 = "", "", IF(G163 = 0, 0, G163/VLOOKUP(H149, PayPeriods, 3, FALSE)))</f>
        <v/>
      </c>
      <c r="G163" s="157" t="str">
        <f>IF(OR(G160="", E161 = "", E162=""), "", IF(D151="VOE",IF(G160="Hourly Pay Rate",H154*E160*VLOOKUP(H149, PayPeriods, 4, FALSE) *(VLOOKUP(H149,PayPeriods,3,FALSE)),E160*VLOOKUP(G160,PayRates,2,FALSE)),""))</f>
        <v/>
      </c>
      <c r="H163" s="231"/>
      <c r="I163" s="23"/>
      <c r="J163" s="351"/>
      <c r="K163" s="351"/>
    </row>
    <row r="164" spans="1:25" ht="17.25" customHeight="1" x14ac:dyDescent="0.45">
      <c r="A164" s="17"/>
      <c r="B164" s="232"/>
      <c r="C164" s="364" t="s">
        <v>16</v>
      </c>
      <c r="D164" s="365"/>
      <c r="E164" s="230"/>
      <c r="F164" s="233" t="str">
        <f>IF(OR(G160="", E161 = "", E162=""), "", IF(D151="VOE",IF(YEAR(D153) = YEAR(E153), (E164/H153)*VLOOKUP(H149, PayPeriods, 5,FALSE), IF(G151 = 0, 0, E164/G151)), ""))</f>
        <v/>
      </c>
      <c r="G164" s="234" t="str">
        <f>IF(OR(G160="", E161 = "", E162=""), "", IF(D151= "VOE", IF(YEAR(D153) = YEAR(E153), (E164/H153)*VLOOKUP(H149, PayPeriods, 5, FALSE) * VLOOKUP(H149, PayPeriods, 3,FALSE), IF(G151 = 0, 0, (E164/G151)*VLOOKUP(H149, PayPeriods, 3, FALSE))), ""))</f>
        <v/>
      </c>
      <c r="H164" s="235"/>
      <c r="I164" s="23"/>
      <c r="J164" s="351"/>
      <c r="K164" s="351"/>
    </row>
    <row r="165" spans="1:25" ht="16.5" customHeight="1" x14ac:dyDescent="0.45">
      <c r="A165" s="17"/>
      <c r="B165" s="236"/>
      <c r="C165" s="366" t="s">
        <v>29</v>
      </c>
      <c r="D165" s="367"/>
      <c r="E165" s="237"/>
      <c r="F165" s="238"/>
      <c r="G165" s="239"/>
      <c r="H165" s="240"/>
      <c r="I165" s="23"/>
      <c r="J165" s="403" t="s">
        <v>319</v>
      </c>
      <c r="K165" s="403"/>
    </row>
    <row r="166" spans="1:25" ht="16.5" customHeight="1" x14ac:dyDescent="0.45">
      <c r="A166" s="17"/>
      <c r="B166" s="236"/>
      <c r="C166" s="368"/>
      <c r="D166" s="369"/>
      <c r="E166" s="241"/>
      <c r="F166" s="242" t="str">
        <f>IF(OR(G160="", E161 = "", E162=""), "", IF(D151="VOE", IF(YEAR(D153) = YEAR(E153), (E166/H153)*VLOOKUP(H149, PayPeriods, 5,FALSE), IF(G151 = 0, 0, E166/G151)),""))</f>
        <v/>
      </c>
      <c r="G166" s="180" t="str">
        <f>IF(OR(G160="", E161 = "", E162=""), "", IF(D151 = "VOE", IF(YEAR(D153) = YEAR(E153), (E166/H153)*VLOOKUP(H149, PayPeriods, 5, FALSE) * VLOOKUP(H149, PayPeriods, 3,FALSE), IF(G151 = 0, 0, E166/G151)*VLOOKUP(H149, PayPeriods, 3, FALSE)), ""))</f>
        <v/>
      </c>
      <c r="H166" s="231"/>
      <c r="I166" s="23"/>
      <c r="J166" s="403"/>
      <c r="K166" s="403"/>
    </row>
    <row r="167" spans="1:25" ht="16.5" customHeight="1" x14ac:dyDescent="0.45">
      <c r="A167" s="17"/>
      <c r="B167" s="236"/>
      <c r="C167" s="364" t="s">
        <v>39</v>
      </c>
      <c r="D167" s="365"/>
      <c r="E167" s="243"/>
      <c r="F167" s="244"/>
      <c r="G167" s="157" t="str">
        <f>IF(OR(G160="", E161 = "", E162=""), "", IF(D151 = "VOE", SUM(G163:G166),""))</f>
        <v/>
      </c>
      <c r="H167" s="155" t="str">
        <f>IF(OR(G160="",E161="",E162=""),"",IF(D151="VOE",IF(YEAR(D153) = YEAR(F153), (E167/H153) *260, IF(G151=0,0,(E167/G151)*VLOOKUP(H149,PayPeriods,3,FALSE))),""))</f>
        <v/>
      </c>
      <c r="I167" s="22"/>
      <c r="J167" s="403"/>
      <c r="K167" s="403"/>
    </row>
    <row r="168" spans="1:25" ht="15.4" x14ac:dyDescent="0.45">
      <c r="A168" s="17"/>
      <c r="B168" s="236"/>
      <c r="C168" s="364" t="str">
        <f>IF(E162="","Gross Pay Prior Year",CONCATENATE("Gross Pay ",YEAR(E162)-1))</f>
        <v>Gross Pay Prior Year</v>
      </c>
      <c r="D168" s="365"/>
      <c r="E168" s="243"/>
      <c r="F168" s="183"/>
      <c r="G168" s="183"/>
      <c r="H168" s="245"/>
      <c r="I168" s="22"/>
      <c r="J168" s="351"/>
      <c r="K168" s="351"/>
    </row>
    <row r="169" spans="1:25" ht="15.75" thickBot="1" x14ac:dyDescent="0.5">
      <c r="A169" s="17"/>
      <c r="B169" s="246"/>
      <c r="C169" s="364" t="str">
        <f>IF(E162="","Gross Pay Prior Year",CONCATENATE("Gross Pay ",YEAR(E162)-2))</f>
        <v>Gross Pay Prior Year</v>
      </c>
      <c r="D169" s="365"/>
      <c r="E169" s="247"/>
      <c r="F169" s="183"/>
      <c r="G169" s="183"/>
      <c r="H169" s="245"/>
      <c r="I169" s="22"/>
      <c r="J169" s="351" t="s">
        <v>320</v>
      </c>
      <c r="K169" s="351"/>
    </row>
    <row r="170" spans="1:25" ht="13.5" customHeight="1" x14ac:dyDescent="0.45">
      <c r="A170" s="17"/>
      <c r="B170" s="168"/>
      <c r="C170" s="78"/>
      <c r="D170" s="78"/>
      <c r="E170" s="183"/>
      <c r="F170" s="183"/>
      <c r="G170" s="183"/>
      <c r="H170" s="245"/>
      <c r="I170" s="22"/>
      <c r="J170" s="351"/>
      <c r="K170" s="351"/>
    </row>
    <row r="171" spans="1:25" ht="13.5" customHeight="1" x14ac:dyDescent="0.45">
      <c r="A171" s="17"/>
      <c r="B171" s="410" t="str">
        <f>IF(D151="VOE", IF(E163+E164+E166= E167, "", "Base Pay + Overtime + Commissions/Tips do not add to the Gross Pay (Current Year).  Please correct the numbers or explain the difference."), "")</f>
        <v/>
      </c>
      <c r="C171" s="411"/>
      <c r="D171" s="411"/>
      <c r="E171" s="411"/>
      <c r="F171" s="411"/>
      <c r="G171" s="411"/>
      <c r="H171" s="412"/>
      <c r="I171" s="22"/>
      <c r="J171" s="131"/>
      <c r="K171" s="129"/>
    </row>
    <row r="172" spans="1:25" ht="15.75" customHeight="1" thickBot="1" x14ac:dyDescent="0.5">
      <c r="A172" s="17"/>
      <c r="B172" s="236"/>
      <c r="C172" s="405"/>
      <c r="D172" s="405"/>
      <c r="E172" s="70"/>
      <c r="F172" s="70"/>
      <c r="G172" s="248" t="s">
        <v>7</v>
      </c>
      <c r="H172" s="249">
        <f>IF(OR(C181 = "", D181="", E181=""), IF(OR(C180 = "", D180 = "", E180 = ""), (E179-C179)/2, (E180-C180)/2), (E181-C181)/2)</f>
        <v>0</v>
      </c>
      <c r="I172" s="22"/>
      <c r="J172" s="351"/>
      <c r="K172" s="351"/>
    </row>
    <row r="173" spans="1:25" ht="15.75" thickBot="1" x14ac:dyDescent="0.5">
      <c r="A173" s="17"/>
      <c r="B173" s="250" t="s">
        <v>17</v>
      </c>
      <c r="C173" s="370" t="s">
        <v>115</v>
      </c>
      <c r="D173" s="370"/>
      <c r="E173" s="251"/>
      <c r="F173" s="371" t="s">
        <v>54</v>
      </c>
      <c r="G173" s="371"/>
      <c r="H173" s="252" t="str">
        <f>IF(OR(H172="", H172 = 0, H172&gt;31), "", IF(H172 &gt;20, "Monthly", IF(H172&gt;14, "Semi-Monthly", IF(H172&gt;9, "Bi-Weekly", "Weekly"))))</f>
        <v/>
      </c>
      <c r="I173" s="22"/>
      <c r="J173" s="404" t="s">
        <v>229</v>
      </c>
      <c r="K173" s="404"/>
    </row>
    <row r="174" spans="1:25" ht="15.4" x14ac:dyDescent="0.45">
      <c r="A174" s="17"/>
      <c r="B174" s="253"/>
      <c r="C174" s="254"/>
      <c r="D174" s="254"/>
      <c r="E174" s="254"/>
      <c r="F174" s="255"/>
      <c r="G174" s="255"/>
      <c r="H174" s="252"/>
      <c r="I174" s="22"/>
      <c r="J174" s="351"/>
      <c r="K174" s="351"/>
    </row>
    <row r="175" spans="1:25" ht="15.4" x14ac:dyDescent="0.45">
      <c r="A175" s="17"/>
      <c r="B175" s="168"/>
      <c r="C175" s="372" t="str">
        <f>IF(D151="Pay Stubs",IF(H149&lt;&gt;"",IF(OR(H149="Semi-Monthly",H149="Monthly"),"Enter number of Pay Periods to Date", IF(F175&gt;0,"Payroll Frequency changed, delete value in F173", "")),""), "")</f>
        <v/>
      </c>
      <c r="D175" s="372"/>
      <c r="E175" s="372"/>
      <c r="F175" s="256"/>
      <c r="G175" s="257">
        <f>IF(C175 = "Enter number of Pay Periods to Date", 50, 0)</f>
        <v>0</v>
      </c>
      <c r="H175" s="252"/>
      <c r="I175" s="22"/>
      <c r="J175" s="403" t="s">
        <v>321</v>
      </c>
      <c r="K175" s="403"/>
      <c r="P175" s="25"/>
      <c r="Q175" s="26"/>
      <c r="R175" s="26"/>
      <c r="S175" s="26"/>
      <c r="T175" s="26"/>
      <c r="U175" s="26"/>
      <c r="V175" s="26"/>
      <c r="W175" s="26"/>
      <c r="X175" s="26"/>
      <c r="Y175" s="26"/>
    </row>
    <row r="176" spans="1:25" ht="27.75" customHeight="1" x14ac:dyDescent="0.45">
      <c r="A176" s="17"/>
      <c r="B176" s="217"/>
      <c r="C176" s="373" t="str">
        <f xml:space="preserve"> IF(AND(OR(G196="", G196 = 0), OR(H196="", H196=0)), "", IF(H172&gt;31, "Pay stubs do not appear to be consecutive based on dates entered.", IF(OR( E180 &lt; C180, E180 &lt;D180, E181 &lt; C181, E181 &lt;D181), "Pay Stubs may be out of order.  Please check dates.",IF(H173 = "", "", IF(E173 = H173, "", "If Payroll Frequency selected does not equal Recommended please provide an explanation.")))))</f>
        <v/>
      </c>
      <c r="D176" s="373"/>
      <c r="E176" s="373"/>
      <c r="F176" s="373"/>
      <c r="G176" s="373"/>
      <c r="H176" s="374"/>
      <c r="I176" s="22"/>
      <c r="J176" s="403"/>
      <c r="K176" s="403"/>
      <c r="P176" s="27"/>
      <c r="Q176" s="26"/>
      <c r="R176" s="28"/>
      <c r="S176" s="29"/>
      <c r="T176" s="30"/>
      <c r="U176" s="30"/>
      <c r="V176" s="26"/>
    </row>
    <row r="177" spans="1:22" ht="15.75" customHeight="1" x14ac:dyDescent="0.45">
      <c r="A177" s="17"/>
      <c r="B177" s="168"/>
      <c r="C177" s="218"/>
      <c r="D177" s="78"/>
      <c r="E177" s="78"/>
      <c r="F177" s="78"/>
      <c r="G177" s="78"/>
      <c r="H177" s="219"/>
      <c r="I177" s="22"/>
      <c r="J177" s="351"/>
      <c r="K177" s="351"/>
      <c r="P177" s="26"/>
      <c r="Q177" s="26"/>
      <c r="R177" s="28"/>
      <c r="S177" s="29"/>
      <c r="T177" s="30"/>
      <c r="U177" s="30"/>
      <c r="V177" s="26"/>
    </row>
    <row r="178" spans="1:22" ht="23.65" thickBot="1" x14ac:dyDescent="0.5">
      <c r="A178" s="17"/>
      <c r="B178" s="258"/>
      <c r="C178" s="221" t="s">
        <v>66</v>
      </c>
      <c r="D178" s="221" t="s">
        <v>67</v>
      </c>
      <c r="E178" s="221" t="s">
        <v>250</v>
      </c>
      <c r="F178" s="220" t="s">
        <v>53</v>
      </c>
      <c r="G178" s="221" t="s">
        <v>52</v>
      </c>
      <c r="H178" s="221" t="s">
        <v>51</v>
      </c>
      <c r="I178" s="17"/>
      <c r="J178" s="351"/>
      <c r="K178" s="351"/>
      <c r="P178" s="26"/>
      <c r="Q178" s="26"/>
      <c r="R178" s="28"/>
      <c r="S178" s="29"/>
      <c r="T178" s="30"/>
      <c r="U178" s="30"/>
      <c r="V178" s="26"/>
    </row>
    <row r="179" spans="1:22" ht="15.75" customHeight="1" x14ac:dyDescent="0.45">
      <c r="A179" s="17"/>
      <c r="B179" s="259" t="s">
        <v>100</v>
      </c>
      <c r="C179" s="260"/>
      <c r="D179" s="261"/>
      <c r="E179" s="262"/>
      <c r="F179" s="375" t="str">
        <f>IF(D151 = "Pay Stubs", IF(AND(H149 &lt;&gt; "", F153 &lt;&gt; ""), IF(H149 = "Annual", "1 pay period to date", IF(OR(H149="Semi-Monthly", H149 = "Monthly"), "", IF(E173 = "", "",CONCATENATE(G151," pay periods to date")))), ""), "")</f>
        <v/>
      </c>
      <c r="G179" s="378" t="str">
        <f>IF(D151 = "Pay Stubs", IF(G183 = "Hourly Pay Rate", IF((C182+D182+E182)/3&gt;VLOOKUP(H149,PayPeriods,6,FALSE),CONCATENATE("Average hours &gt; ", ROUND(VLOOKUP(H149, PayPeriods, 6, FALSE),2), " (Standard Work Hours in Year / Pay Periods in Year); ", ROUND(VLOOKUP(H149, PayPeriods, 6, FALSE),2), " hours used to calculate base pay."), ""), ""), "")</f>
        <v/>
      </c>
      <c r="H179" s="379"/>
      <c r="I179" s="17"/>
      <c r="J179" s="403" t="s">
        <v>322</v>
      </c>
      <c r="K179" s="403"/>
      <c r="P179" s="26"/>
      <c r="Q179" s="26"/>
      <c r="R179" s="28"/>
      <c r="S179" s="29"/>
      <c r="T179" s="30"/>
      <c r="U179" s="30"/>
      <c r="V179" s="26"/>
    </row>
    <row r="180" spans="1:22" ht="15.75" customHeight="1" x14ac:dyDescent="0.45">
      <c r="A180" s="17"/>
      <c r="B180" s="259" t="s">
        <v>101</v>
      </c>
      <c r="C180" s="263"/>
      <c r="D180" s="264"/>
      <c r="E180" s="265"/>
      <c r="F180" s="376"/>
      <c r="G180" s="380"/>
      <c r="H180" s="381"/>
      <c r="I180" s="34"/>
      <c r="J180" s="403"/>
      <c r="K180" s="403"/>
      <c r="P180" s="26"/>
      <c r="Q180" s="26"/>
      <c r="R180" s="28"/>
      <c r="S180" s="29"/>
      <c r="T180" s="30"/>
      <c r="U180" s="30"/>
      <c r="V180" s="26"/>
    </row>
    <row r="181" spans="1:22" ht="20.25" customHeight="1" x14ac:dyDescent="0.45">
      <c r="A181" s="17"/>
      <c r="B181" s="259" t="s">
        <v>102</v>
      </c>
      <c r="C181" s="263"/>
      <c r="D181" s="264"/>
      <c r="E181" s="266"/>
      <c r="F181" s="376"/>
      <c r="G181" s="380"/>
      <c r="H181" s="381"/>
      <c r="I181" s="17"/>
      <c r="J181" s="403" t="s">
        <v>340</v>
      </c>
      <c r="K181" s="403"/>
      <c r="P181" s="26"/>
      <c r="Q181" s="26"/>
      <c r="R181" s="28"/>
      <c r="S181" s="29"/>
      <c r="T181" s="30"/>
      <c r="U181" s="30"/>
      <c r="V181" s="26"/>
    </row>
    <row r="182" spans="1:22" ht="15.75" thickBot="1" x14ac:dyDescent="0.5">
      <c r="A182" s="17"/>
      <c r="B182" s="267" t="s">
        <v>338</v>
      </c>
      <c r="C182" s="268"/>
      <c r="D182" s="269"/>
      <c r="E182" s="270"/>
      <c r="F182" s="377"/>
      <c r="G182" s="380"/>
      <c r="H182" s="381"/>
      <c r="I182" s="17"/>
      <c r="J182" s="403"/>
      <c r="K182" s="403"/>
      <c r="P182" s="26"/>
      <c r="Q182" s="26"/>
      <c r="R182" s="28"/>
      <c r="S182" s="29"/>
      <c r="T182" s="30"/>
      <c r="U182" s="30"/>
      <c r="V182" s="26"/>
    </row>
    <row r="183" spans="1:22" ht="15.75" thickBot="1" x14ac:dyDescent="0.5">
      <c r="A183" s="17"/>
      <c r="B183" s="271" t="s">
        <v>27</v>
      </c>
      <c r="C183" s="272"/>
      <c r="D183" s="273"/>
      <c r="E183" s="274"/>
      <c r="F183" s="275" t="s">
        <v>90</v>
      </c>
      <c r="G183" s="382"/>
      <c r="H183" s="383"/>
      <c r="I183" s="17"/>
      <c r="J183" s="403"/>
      <c r="K183" s="403"/>
      <c r="P183" s="26"/>
      <c r="Q183" s="26"/>
      <c r="R183" s="28"/>
      <c r="S183" s="29"/>
      <c r="T183" s="30"/>
      <c r="U183" s="30"/>
      <c r="V183" s="26"/>
    </row>
    <row r="184" spans="1:22" ht="15.75" customHeight="1" x14ac:dyDescent="0.45">
      <c r="A184" s="17"/>
      <c r="B184" s="276" t="s">
        <v>242</v>
      </c>
      <c r="C184" s="277">
        <f>SUM(C185:C193)</f>
        <v>0</v>
      </c>
      <c r="D184" s="277">
        <f t="shared" ref="D184:E184" si="3">SUM(D185:D193)</f>
        <v>0</v>
      </c>
      <c r="E184" s="277">
        <f t="shared" si="3"/>
        <v>0</v>
      </c>
      <c r="F184" s="277">
        <f>SUM(F185:F193)</f>
        <v>0</v>
      </c>
      <c r="G184" s="242" t="str">
        <f>IF(OR(E173 = "", G183 = ""), "", IF(AND(E180="", E181 = ""), "", IF(D151 = "Pay Stubs", IF(G183 = "Hourly Pay Rate", H154*E183*(VLOOKUP(H149,PayPeriods,3,FALSE)),E183*VLOOKUP(G183, PayRates, 2, FALSE)), "")))</f>
        <v/>
      </c>
      <c r="H184" s="231"/>
      <c r="I184" s="17"/>
      <c r="J184" s="351" t="s">
        <v>315</v>
      </c>
      <c r="K184" s="351"/>
      <c r="P184" s="26"/>
      <c r="Q184" s="26"/>
      <c r="R184" s="28"/>
      <c r="S184" s="29"/>
      <c r="T184" s="30"/>
      <c r="U184" s="30"/>
      <c r="V184" s="26"/>
    </row>
    <row r="185" spans="1:22" ht="15.75" customHeight="1" x14ac:dyDescent="0.45">
      <c r="A185" s="17"/>
      <c r="B185" s="278" t="s">
        <v>8</v>
      </c>
      <c r="C185" s="279"/>
      <c r="D185" s="273"/>
      <c r="E185" s="274"/>
      <c r="F185" s="241"/>
      <c r="G185" s="242"/>
      <c r="H185" s="231"/>
      <c r="I185" s="17"/>
      <c r="J185" s="351" t="s">
        <v>323</v>
      </c>
      <c r="K185" s="351"/>
      <c r="P185" s="26"/>
      <c r="Q185" s="26"/>
      <c r="R185" s="28"/>
      <c r="S185" s="29"/>
      <c r="T185" s="30"/>
      <c r="U185" s="30"/>
      <c r="V185" s="26"/>
    </row>
    <row r="186" spans="1:22" ht="15.75" customHeight="1" x14ac:dyDescent="0.45">
      <c r="A186" s="17"/>
      <c r="B186" s="278" t="s">
        <v>243</v>
      </c>
      <c r="C186" s="279"/>
      <c r="D186" s="273"/>
      <c r="E186" s="274"/>
      <c r="F186" s="241"/>
      <c r="G186" s="242"/>
      <c r="H186" s="231"/>
      <c r="I186" s="17"/>
      <c r="J186" s="351" t="s">
        <v>344</v>
      </c>
      <c r="K186" s="351"/>
      <c r="P186" s="26"/>
      <c r="Q186" s="26"/>
      <c r="R186" s="28"/>
      <c r="S186" s="29"/>
      <c r="T186" s="30"/>
      <c r="U186" s="30"/>
      <c r="V186" s="26"/>
    </row>
    <row r="187" spans="1:22" ht="30.75" customHeight="1" x14ac:dyDescent="0.45">
      <c r="A187" s="17"/>
      <c r="B187" s="278" t="s">
        <v>244</v>
      </c>
      <c r="C187" s="279"/>
      <c r="D187" s="273"/>
      <c r="E187" s="274"/>
      <c r="F187" s="241"/>
      <c r="G187" s="242"/>
      <c r="H187" s="231"/>
      <c r="I187" s="17"/>
      <c r="J187" s="351" t="s">
        <v>343</v>
      </c>
      <c r="K187" s="351"/>
      <c r="P187" s="26"/>
      <c r="Q187" s="26"/>
      <c r="R187" s="28"/>
      <c r="S187" s="29"/>
      <c r="T187" s="30"/>
      <c r="U187" s="30"/>
      <c r="V187" s="26"/>
    </row>
    <row r="188" spans="1:22" ht="15.75" customHeight="1" x14ac:dyDescent="0.45">
      <c r="A188" s="17"/>
      <c r="B188" s="278" t="s">
        <v>245</v>
      </c>
      <c r="C188" s="279"/>
      <c r="D188" s="273"/>
      <c r="E188" s="274"/>
      <c r="F188" s="241"/>
      <c r="G188" s="242"/>
      <c r="H188" s="231"/>
      <c r="I188" s="17"/>
      <c r="J188" s="403"/>
      <c r="K188" s="403"/>
      <c r="P188" s="26"/>
      <c r="Q188" s="26"/>
      <c r="R188" s="28"/>
      <c r="S188" s="29"/>
      <c r="T188" s="30"/>
      <c r="U188" s="30"/>
      <c r="V188" s="26"/>
    </row>
    <row r="189" spans="1:22" ht="15.75" customHeight="1" x14ac:dyDescent="0.45">
      <c r="A189" s="17"/>
      <c r="B189" s="278" t="s">
        <v>246</v>
      </c>
      <c r="C189" s="279"/>
      <c r="D189" s="273"/>
      <c r="E189" s="274"/>
      <c r="F189" s="241"/>
      <c r="G189" s="242"/>
      <c r="H189" s="231"/>
      <c r="I189" s="17"/>
      <c r="J189" s="403"/>
      <c r="K189" s="403"/>
      <c r="P189" s="26"/>
      <c r="Q189" s="26"/>
      <c r="R189" s="28"/>
      <c r="S189" s="29"/>
      <c r="T189" s="30"/>
      <c r="U189" s="30"/>
      <c r="V189" s="26"/>
    </row>
    <row r="190" spans="1:22" ht="15.75" customHeight="1" x14ac:dyDescent="0.45">
      <c r="A190" s="17"/>
      <c r="B190" s="329" t="s">
        <v>342</v>
      </c>
      <c r="C190" s="279"/>
      <c r="D190" s="273"/>
      <c r="E190" s="274"/>
      <c r="F190" s="241"/>
      <c r="G190" s="242"/>
      <c r="H190" s="231"/>
      <c r="I190" s="17"/>
      <c r="J190" s="130"/>
      <c r="K190" s="130"/>
      <c r="P190" s="26"/>
      <c r="Q190" s="26"/>
      <c r="R190" s="28"/>
      <c r="S190" s="29"/>
      <c r="T190" s="30"/>
      <c r="U190" s="30"/>
      <c r="V190" s="26"/>
    </row>
    <row r="191" spans="1:22" ht="15.75" customHeight="1" x14ac:dyDescent="0.45">
      <c r="A191" s="17"/>
      <c r="B191" s="278" t="s">
        <v>247</v>
      </c>
      <c r="C191" s="279"/>
      <c r="D191" s="273"/>
      <c r="E191" s="274"/>
      <c r="F191" s="241"/>
      <c r="G191" s="242"/>
      <c r="H191" s="231"/>
      <c r="I191" s="17"/>
      <c r="J191" s="133"/>
      <c r="K191" s="130"/>
      <c r="P191" s="26"/>
      <c r="Q191" s="26"/>
      <c r="R191" s="28"/>
      <c r="S191" s="29"/>
      <c r="T191" s="30"/>
      <c r="U191" s="30"/>
      <c r="V191" s="26"/>
    </row>
    <row r="192" spans="1:22" ht="15.75" customHeight="1" x14ac:dyDescent="0.45">
      <c r="A192" s="17"/>
      <c r="B192" s="278" t="s">
        <v>248</v>
      </c>
      <c r="C192" s="279"/>
      <c r="D192" s="273"/>
      <c r="E192" s="274"/>
      <c r="F192" s="241"/>
      <c r="G192" s="242"/>
      <c r="H192" s="231"/>
      <c r="I192" s="17"/>
      <c r="J192" s="133"/>
      <c r="K192" s="130"/>
      <c r="P192" s="26"/>
      <c r="Q192" s="26"/>
      <c r="R192" s="28"/>
      <c r="S192" s="29"/>
      <c r="T192" s="30"/>
      <c r="U192" s="30"/>
      <c r="V192" s="26"/>
    </row>
    <row r="193" spans="1:22" ht="15.75" customHeight="1" x14ac:dyDescent="0.45">
      <c r="A193" s="17"/>
      <c r="B193" s="278" t="s">
        <v>249</v>
      </c>
      <c r="C193" s="279"/>
      <c r="D193" s="273"/>
      <c r="E193" s="274"/>
      <c r="F193" s="241"/>
      <c r="G193" s="242"/>
      <c r="H193" s="231"/>
      <c r="I193" s="17"/>
      <c r="J193" s="127"/>
      <c r="K193" s="132"/>
      <c r="L193" s="32"/>
      <c r="M193" s="33"/>
      <c r="P193" s="26"/>
      <c r="Q193" s="26"/>
      <c r="R193" s="28"/>
      <c r="S193" s="29"/>
      <c r="T193" s="30"/>
      <c r="U193" s="30"/>
      <c r="V193" s="26"/>
    </row>
    <row r="194" spans="1:22" ht="21" customHeight="1" x14ac:dyDescent="0.45">
      <c r="A194" s="17"/>
      <c r="B194" s="271" t="s">
        <v>16</v>
      </c>
      <c r="C194" s="272"/>
      <c r="D194" s="273"/>
      <c r="E194" s="274"/>
      <c r="F194" s="243"/>
      <c r="G194" s="280" t="str">
        <f>IF(E173="","",IF(AND(E180="",E181=""),"",IF(D151&lt;&gt;"Pay Stubs","", IF(YEAR(D153)=YEAR(E153), IF(OR(F194="", F194 = 0), (SUM(C194:E194)/3)*VLOOKUP(H149, PayPeriods, 3, FALSE), (F194/H153)*260), IF(G151=0,0,IF(OR(F194="", F194 = 0), SUM(C194:E194)/3*VLOOKUP(H149, PayPeriods, 3, FALSE), (F194/G151)*VLOOKUP(H149,PayPeriods,3,FALSE)))))))</f>
        <v/>
      </c>
      <c r="H194" s="235"/>
      <c r="I194" s="17"/>
      <c r="J194" s="403" t="s">
        <v>324</v>
      </c>
      <c r="K194" s="403"/>
      <c r="L194" s="32"/>
      <c r="M194" s="33"/>
      <c r="P194" s="26"/>
      <c r="Q194" s="26"/>
      <c r="R194" s="28"/>
      <c r="S194" s="29"/>
      <c r="T194" s="30"/>
      <c r="U194" s="30"/>
      <c r="V194" s="26"/>
    </row>
    <row r="195" spans="1:22" ht="30" customHeight="1" x14ac:dyDescent="0.45">
      <c r="A195" s="17"/>
      <c r="B195" s="271" t="s">
        <v>33</v>
      </c>
      <c r="C195" s="272"/>
      <c r="D195" s="273"/>
      <c r="E195" s="274"/>
      <c r="F195" s="243"/>
      <c r="G195" s="281" t="str">
        <f>IF(E173="","",IF(AND(E180="",E181=""),"",IF(D151&lt;&gt;"Pay Stubs","", IF(YEAR(D153)=YEAR(E153), IF(OR(F195="", F195 = 0), (SUM(C195:E195)/3)*VLOOKUP(H149, PayPeriods, 3, FALSE), (F195/H153)*260), IF(G151=0,0,IF(OR(F195="", F195 = 0), SUM(C195:E195)/3*VLOOKUP(H149, PayPeriods, 3, FALSE), (F195/G151)*VLOOKUP(H149,PayPeriods,3,FALSE)))))))</f>
        <v/>
      </c>
      <c r="H195" s="235"/>
      <c r="I195" s="17"/>
      <c r="J195" s="403" t="s">
        <v>325</v>
      </c>
      <c r="K195" s="403"/>
      <c r="L195" s="32"/>
      <c r="M195" s="33"/>
      <c r="P195" s="26"/>
      <c r="Q195" s="26"/>
      <c r="R195" s="28"/>
      <c r="S195" s="29"/>
      <c r="T195" s="30"/>
      <c r="U195" s="30"/>
      <c r="V195" s="26"/>
    </row>
    <row r="196" spans="1:22" ht="15.4" x14ac:dyDescent="0.45">
      <c r="A196" s="17"/>
      <c r="B196" s="259" t="s">
        <v>103</v>
      </c>
      <c r="C196" s="272"/>
      <c r="D196" s="273"/>
      <c r="E196" s="274"/>
      <c r="F196" s="243"/>
      <c r="G196" s="280" t="str">
        <f>IF(E173 = "", "", IF(AND(E180 = "", E181=""), "", IF(D151 = "Pay Stubs", (G184+G194+G195), "")))</f>
        <v/>
      </c>
      <c r="H196" s="157" t="str">
        <f>IF(E173= "", "", IF(AND(E180="", E181 = ""), "", IF(D151 = "Pay Stubs", IF(YEAR(D153) = YEAR(F153), (F196/H153) *260, IF(G151 = 0, 0, (F196/G151)*VLOOKUP(H149,PayPeriods,3,FALSE))), "")))</f>
        <v/>
      </c>
      <c r="I196" s="17"/>
      <c r="J196" s="403" t="s">
        <v>326</v>
      </c>
      <c r="K196" s="403"/>
      <c r="L196" s="32"/>
    </row>
    <row r="197" spans="1:22" ht="15.4" x14ac:dyDescent="0.45">
      <c r="A197" s="17"/>
      <c r="B197" s="114"/>
      <c r="C197" s="183"/>
      <c r="D197" s="183"/>
      <c r="E197" s="183"/>
      <c r="F197" s="183"/>
      <c r="G197" s="183"/>
      <c r="H197" s="183"/>
      <c r="I197" s="17"/>
      <c r="J197" s="351"/>
      <c r="K197" s="351"/>
      <c r="L197" s="32"/>
    </row>
    <row r="198" spans="1:22" ht="15.4" x14ac:dyDescent="0.45">
      <c r="A198" s="17"/>
      <c r="B198" s="282" t="str">
        <f>IF(D151 = "VOE", "", IF((F184+F194+F195) = 0, "",IF((F184+F194+F195) = F196, "", "Year to Date Base pay, Overtime and Other income do not add to the Gross Wages, please correct or explain.")))</f>
        <v/>
      </c>
      <c r="C198" s="73"/>
      <c r="D198" s="73"/>
      <c r="E198" s="183"/>
      <c r="F198" s="78"/>
      <c r="G198" s="78"/>
      <c r="H198" s="78"/>
      <c r="I198" s="22"/>
      <c r="J198" s="351"/>
      <c r="K198" s="351"/>
      <c r="L198" s="32"/>
    </row>
    <row r="199" spans="1:22" ht="15.4" x14ac:dyDescent="0.45">
      <c r="A199" s="17"/>
      <c r="B199" s="282" t="str">
        <f>IF(D151 = "VOE", "", IF(F196 &lt; E196, "Year to Date Gross Wages must be greater than or equal to the last pay stub", ""))</f>
        <v/>
      </c>
      <c r="C199" s="73"/>
      <c r="D199" s="73"/>
      <c r="E199" s="78"/>
      <c r="F199" s="78"/>
      <c r="G199" s="78"/>
      <c r="H199" s="78"/>
      <c r="I199" s="22"/>
      <c r="J199" s="351"/>
      <c r="K199" s="351"/>
      <c r="L199" s="32"/>
    </row>
    <row r="200" spans="1:22" ht="15.4" x14ac:dyDescent="0.45">
      <c r="A200" s="17"/>
      <c r="B200" s="73"/>
      <c r="C200" s="282"/>
      <c r="D200" s="73"/>
      <c r="E200" s="78"/>
      <c r="F200" s="78"/>
      <c r="G200" s="78"/>
      <c r="H200" s="78"/>
      <c r="I200" s="22"/>
      <c r="J200" s="351"/>
      <c r="K200" s="351"/>
      <c r="L200" s="32"/>
    </row>
    <row r="201" spans="1:22" ht="15.4" x14ac:dyDescent="0.45">
      <c r="A201" s="17"/>
      <c r="B201" s="283" t="str">
        <f xml:space="preserve"> IF(AND(B202 = "", B203 = ""), "", "If Regular Base Hours and/or Base Pay Rate are not provided on the check stubs, enter the numbers calculated below.")</f>
        <v/>
      </c>
      <c r="C201" s="282"/>
      <c r="D201" s="73"/>
      <c r="E201" s="78"/>
      <c r="F201" s="78"/>
      <c r="G201" s="78"/>
      <c r="H201" s="78"/>
      <c r="I201" s="22"/>
      <c r="J201" s="351"/>
      <c r="K201" s="351"/>
      <c r="L201" s="32"/>
    </row>
    <row r="202" spans="1:22" ht="15.4" x14ac:dyDescent="0.45">
      <c r="A202" s="17"/>
      <c r="B202" s="284" t="str">
        <f>IF(D151 = "Pay Stubs", IF(G183 = "Hourly Pay Rate", IF(AND(C202="", D202 = "", E202 = ""), "","Hours Calculator"), ""), "")</f>
        <v/>
      </c>
      <c r="C202" s="285" t="str">
        <f>IF(D151 = "Pay Stubs", IF(G183 = "Hourly Pay Rate", IF(C183 = "", "",C184/C183), ""), "")</f>
        <v/>
      </c>
      <c r="D202" s="285" t="str">
        <f>IF(D151 = "Pay Stubs", IF(G183 = "Hourly Pay Rate", IF(D183 = "", "", D184/D183), ""), "")</f>
        <v/>
      </c>
      <c r="E202" s="285" t="str">
        <f>IF(D151 = "Pay Stubs", IF(G183 = "Hourly Pay Rate", IF(E183 = "", "", E184/E183), ""), "")</f>
        <v/>
      </c>
      <c r="F202" s="78"/>
      <c r="G202" s="75"/>
      <c r="H202" s="73"/>
      <c r="I202" s="22"/>
      <c r="J202" s="351"/>
      <c r="K202" s="351"/>
      <c r="L202" s="25"/>
    </row>
    <row r="203" spans="1:22" ht="15.4" x14ac:dyDescent="0.45">
      <c r="A203" s="17"/>
      <c r="B203" s="284" t="str">
        <f>IF(D151 = "Pay Stubs", IF(G183 = "Hourly Pay Rate", IF(AND(C203="", D203 = "", E203 = ""), "","Rate Calculator"), ""), "")</f>
        <v/>
      </c>
      <c r="C203" s="286" t="str">
        <f>IF(D151 = "Pay Stubs", IF(G183="Hourly Pay Rate", IF(OR(C182 = "",C182 = 0), "", C184/C182),""), "")</f>
        <v/>
      </c>
      <c r="D203" s="286" t="str">
        <f>IF(D151="Pay Stubs",IF(G183="Hourly Pay Rate",IF(OR(D182="", D182 = 0),"",D184/D182), ""),"")</f>
        <v/>
      </c>
      <c r="E203" s="286" t="str">
        <f>IF(D151 = "Pay Stubs", IF(G183="Hourly Pay Rate", IF(OR(E182 = "",E182 = 0), "", E184/E182), ""), "")</f>
        <v/>
      </c>
      <c r="F203" s="73"/>
      <c r="G203" s="75"/>
      <c r="H203" s="73"/>
      <c r="I203" s="22"/>
      <c r="J203" s="351"/>
      <c r="K203" s="351"/>
      <c r="L203" s="16"/>
    </row>
    <row r="204" spans="1:22" ht="15.4" x14ac:dyDescent="0.45">
      <c r="A204" s="17"/>
      <c r="B204" s="78"/>
      <c r="C204" s="78"/>
      <c r="D204" s="78"/>
      <c r="E204" s="78"/>
      <c r="F204" s="78"/>
      <c r="G204" s="73"/>
      <c r="H204" s="287"/>
      <c r="I204" s="22"/>
      <c r="J204" s="351"/>
      <c r="K204" s="351"/>
      <c r="L204" s="16"/>
    </row>
    <row r="205" spans="1:22" ht="15.4" x14ac:dyDescent="0.45">
      <c r="A205" s="17"/>
      <c r="B205" s="73"/>
      <c r="C205" s="73"/>
      <c r="D205" s="73"/>
      <c r="E205" s="73"/>
      <c r="F205" s="73"/>
      <c r="G205" s="73"/>
      <c r="H205" s="73"/>
      <c r="I205" s="17"/>
      <c r="J205" s="351"/>
      <c r="K205" s="351"/>
      <c r="L205" s="16"/>
    </row>
    <row r="206" spans="1:22" ht="15.75" customHeight="1" thickBot="1" x14ac:dyDescent="0.5">
      <c r="A206" s="17"/>
      <c r="B206" s="184" t="s">
        <v>59</v>
      </c>
      <c r="C206" s="185"/>
      <c r="D206" s="186" t="str">
        <f>E5</f>
        <v>Name not entered on Household Summary</v>
      </c>
      <c r="E206" s="185"/>
      <c r="F206" s="185"/>
      <c r="G206" s="185"/>
      <c r="H206" s="321" t="s">
        <v>234</v>
      </c>
      <c r="I206" s="22"/>
      <c r="J206" s="351"/>
      <c r="K206" s="351"/>
      <c r="L206" s="16"/>
    </row>
    <row r="207" spans="1:22" ht="15.75" customHeight="1" thickTop="1" thickBot="1" x14ac:dyDescent="0.5">
      <c r="A207" s="17"/>
      <c r="B207" s="191"/>
      <c r="C207" s="188"/>
      <c r="D207" s="203"/>
      <c r="E207" s="200"/>
      <c r="F207" s="195"/>
      <c r="G207" s="195"/>
      <c r="H207" s="196"/>
      <c r="I207" s="22"/>
      <c r="J207" s="413" t="s">
        <v>330</v>
      </c>
      <c r="K207" s="413"/>
      <c r="L207" s="16"/>
    </row>
    <row r="208" spans="1:22" ht="15.75" thickBot="1" x14ac:dyDescent="0.5">
      <c r="A208" s="17"/>
      <c r="B208" s="191" t="s">
        <v>64</v>
      </c>
      <c r="C208" s="188" t="s">
        <v>6</v>
      </c>
      <c r="D208" s="352"/>
      <c r="E208" s="353"/>
      <c r="F208" s="353"/>
      <c r="G208" s="354"/>
      <c r="H208" s="192" t="str">
        <f>IF(D210="VOE", E220, IF(D210 = "Pay Stubs", E232, ""))</f>
        <v/>
      </c>
      <c r="I208" s="22"/>
      <c r="J208" s="351" t="s">
        <v>336</v>
      </c>
      <c r="K208" s="351"/>
      <c r="L208" s="16"/>
    </row>
    <row r="209" spans="1:13" ht="15.75" customHeight="1" thickBot="1" x14ac:dyDescent="0.5">
      <c r="A209" s="17"/>
      <c r="B209" s="191"/>
      <c r="C209" s="188"/>
      <c r="D209" s="193"/>
      <c r="E209" s="194"/>
      <c r="F209" s="194"/>
      <c r="G209" s="195" t="s">
        <v>70</v>
      </c>
      <c r="H209" s="196" t="s">
        <v>61</v>
      </c>
      <c r="I209" s="22"/>
      <c r="J209" s="351" t="s">
        <v>313</v>
      </c>
      <c r="K209" s="351"/>
      <c r="L209" s="16"/>
    </row>
    <row r="210" spans="1:13" ht="15.75" customHeight="1" thickBot="1" x14ac:dyDescent="0.5">
      <c r="A210" s="17"/>
      <c r="B210" s="191"/>
      <c r="C210" s="197" t="s">
        <v>36</v>
      </c>
      <c r="D210" s="198"/>
      <c r="E210" s="199" t="str">
        <f>IF(ISNUMBER(SEARCH("VOE",D210)),"Warning: Fill VOE Sec Only!!","Warning: Fill PayStubs Sec Only!!")</f>
        <v>Warning: Fill PayStubs Sec Only!!</v>
      </c>
      <c r="F210" s="200"/>
      <c r="G210" s="201" t="e">
        <f>IF(OR(H208 = "Monthly", H208="Semi-Monthly"), IF(D210="VOE", H221, IF(D210 = "Pay Stubs", F234, "")), ROUNDUP(H210,0))</f>
        <v>#VALUE!</v>
      </c>
      <c r="H210" s="288" t="e">
        <f>G212/(VLOOKUP(H208, PayPeriods, 2, FALSE))</f>
        <v>#VALUE!</v>
      </c>
      <c r="I210" s="22"/>
      <c r="J210" s="351" t="s">
        <v>337</v>
      </c>
      <c r="K210" s="351"/>
      <c r="L210" s="16"/>
    </row>
    <row r="211" spans="1:13" ht="15.75" customHeight="1" thickBot="1" x14ac:dyDescent="0.5">
      <c r="A211" s="17"/>
      <c r="B211" s="191"/>
      <c r="C211" s="188"/>
      <c r="D211" s="203"/>
      <c r="E211" s="200"/>
      <c r="F211" s="195" t="s">
        <v>22</v>
      </c>
      <c r="G211" s="195" t="s">
        <v>72</v>
      </c>
      <c r="H211" s="196" t="s">
        <v>69</v>
      </c>
      <c r="I211" s="22"/>
      <c r="J211" s="351"/>
      <c r="K211" s="351"/>
      <c r="L211" s="16"/>
    </row>
    <row r="212" spans="1:13" ht="15.75" customHeight="1" thickBot="1" x14ac:dyDescent="0.5">
      <c r="A212" s="17"/>
      <c r="B212" s="187"/>
      <c r="C212" s="197" t="s">
        <v>0</v>
      </c>
      <c r="D212" s="290"/>
      <c r="E212" s="204" t="e">
        <f>CONCATENATE("1/1/",YEAR(F212))</f>
        <v>#VALUE!</v>
      </c>
      <c r="F212" s="205" t="str">
        <f>IF(D210 = "VOE", E221, IF(D210 = "Pay Stubs", IF(OR(C240 = "", D240="",E240 = ""), IF(OR(C239 = "",D239="", E239=""), "", E239), E240),""))</f>
        <v/>
      </c>
      <c r="G212" s="205" t="e">
        <f>IF(YEAR(D212) = YEAR(F212), F212-D212+1,F212-E212+1)</f>
        <v>#VALUE!</v>
      </c>
      <c r="H212" s="206" t="e">
        <f>ROUNDUP(G212*(5/7), 0)</f>
        <v>#VALUE!</v>
      </c>
      <c r="I212" s="17"/>
      <c r="J212" s="351"/>
      <c r="K212" s="351"/>
      <c r="L212" s="16"/>
    </row>
    <row r="213" spans="1:13" ht="15.75" customHeight="1" thickBot="1" x14ac:dyDescent="0.5">
      <c r="A213" s="17"/>
      <c r="B213" s="207"/>
      <c r="C213" s="208"/>
      <c r="D213" s="209"/>
      <c r="E213" s="210"/>
      <c r="F213" s="210"/>
      <c r="G213" s="211" t="s">
        <v>71</v>
      </c>
      <c r="H213" s="212" t="str">
        <f>IF(D210 = "VOE", IF(E218&gt;VLOOKUP(H208, PayPeriods, 6, FALSE), VLOOKUP(H208, PayPeriods, 6, FALSE), E218),IF(D210="Pay Stubs", IF((C241+D241+E241)/3 &gt; VLOOKUP(H208, PayPeriods, 6, FALSE), VLOOKUP(H208, PayPeriods, 6, FALSE), (C241+D241+E241)/3), ""))</f>
        <v/>
      </c>
      <c r="I213" s="22"/>
      <c r="J213" s="351"/>
      <c r="K213" s="351"/>
      <c r="L213" s="16"/>
    </row>
    <row r="214" spans="1:13" ht="15.75" customHeight="1" thickTop="1" x14ac:dyDescent="0.45">
      <c r="A214" s="17"/>
      <c r="B214" s="168"/>
      <c r="C214" s="78"/>
      <c r="D214" s="213"/>
      <c r="E214" s="214"/>
      <c r="F214" s="214"/>
      <c r="G214" s="78"/>
      <c r="H214" s="215"/>
      <c r="I214" s="22"/>
      <c r="J214" s="127"/>
      <c r="K214" s="128"/>
      <c r="L214" s="16"/>
    </row>
    <row r="215" spans="1:13" ht="15.75" customHeight="1" x14ac:dyDescent="0.45">
      <c r="A215" s="17"/>
      <c r="B215" s="216" t="s">
        <v>9</v>
      </c>
      <c r="C215" s="355" t="s">
        <v>38</v>
      </c>
      <c r="D215" s="355"/>
      <c r="E215" s="355"/>
      <c r="F215" s="355"/>
      <c r="G215" s="355"/>
      <c r="H215" s="356"/>
      <c r="I215" s="22"/>
      <c r="J215" s="404" t="s">
        <v>176</v>
      </c>
      <c r="K215" s="404"/>
      <c r="L215" s="16"/>
    </row>
    <row r="216" spans="1:13" ht="15.75" customHeight="1" x14ac:dyDescent="0.45">
      <c r="A216" s="17"/>
      <c r="B216" s="217"/>
      <c r="C216" s="78"/>
      <c r="D216" s="213"/>
      <c r="E216" s="218"/>
      <c r="F216" s="218"/>
      <c r="G216" s="78"/>
      <c r="H216" s="219"/>
      <c r="I216" s="22"/>
      <c r="J216" s="403"/>
      <c r="K216" s="403"/>
      <c r="L216" s="16"/>
    </row>
    <row r="217" spans="1:13" ht="23.65" thickBot="1" x14ac:dyDescent="0.5">
      <c r="A217" s="17"/>
      <c r="B217" s="217"/>
      <c r="C217" s="73"/>
      <c r="D217" s="73"/>
      <c r="E217" s="220" t="s">
        <v>37</v>
      </c>
      <c r="F217" s="221" t="s">
        <v>50</v>
      </c>
      <c r="G217" s="221" t="s">
        <v>49</v>
      </c>
      <c r="H217" s="221" t="s">
        <v>51</v>
      </c>
      <c r="I217" s="24"/>
      <c r="J217" s="403" t="s">
        <v>314</v>
      </c>
      <c r="K217" s="403"/>
      <c r="L217" s="16"/>
    </row>
    <row r="218" spans="1:13" ht="15.75" customHeight="1" thickBot="1" x14ac:dyDescent="0.5">
      <c r="A218" s="17"/>
      <c r="B218" s="168"/>
      <c r="C218" s="406" t="s">
        <v>34</v>
      </c>
      <c r="D218" s="407"/>
      <c r="E218" s="222"/>
      <c r="F218" s="223"/>
      <c r="G218" s="224"/>
      <c r="H218" s="225"/>
      <c r="I218" s="22"/>
      <c r="J218" s="403"/>
      <c r="K218" s="403"/>
      <c r="L218" s="16"/>
    </row>
    <row r="219" spans="1:13" ht="15.75" thickBot="1" x14ac:dyDescent="0.5">
      <c r="A219" s="17"/>
      <c r="B219" s="357" t="str">
        <f>IF(D210 = "VOE", IF(G219 = "Hourly Pay Rate", IF(E218&gt;VLOOKUP(H208,PayPeriods,6,FALSE),CONCATENATE("    Average hours &gt; ", ROUND(VLOOKUP(H208, PayPeriods, 6, FALSE),2), " (Standard Work Hours in Year / Pay Periods in Year);  ", ROUND(VLOOKUP(H208, PayPeriods, 6, FALSE),2), " hours used."), ""), ""), "")</f>
        <v/>
      </c>
      <c r="C219" s="408" t="s">
        <v>27</v>
      </c>
      <c r="D219" s="409"/>
      <c r="E219" s="327"/>
      <c r="F219" s="226" t="s">
        <v>99</v>
      </c>
      <c r="G219" s="358"/>
      <c r="H219" s="359"/>
      <c r="I219" s="22"/>
      <c r="J219" s="129" t="s">
        <v>315</v>
      </c>
      <c r="K219" s="130" t="s">
        <v>316</v>
      </c>
      <c r="L219" s="16"/>
    </row>
    <row r="220" spans="1:13" ht="15.4" x14ac:dyDescent="0.45">
      <c r="A220" s="17"/>
      <c r="B220" s="357"/>
      <c r="C220" s="406" t="s">
        <v>35</v>
      </c>
      <c r="D220" s="407"/>
      <c r="E220" s="227"/>
      <c r="F220" s="360" t="str">
        <f>IF(AND(E220 &lt;&gt; "Monthly", E220 &lt;&gt; "Semi-Monthly", H221&gt;0), "Payroll Frequency changed, delete value in H66", "")</f>
        <v/>
      </c>
      <c r="G220" s="361"/>
      <c r="H220" s="362"/>
      <c r="I220" s="56">
        <f>IF(F220 = "Enter # of Pay Periods to Date", 50, 0)</f>
        <v>0</v>
      </c>
      <c r="J220" s="403" t="s">
        <v>317</v>
      </c>
      <c r="K220" s="403"/>
      <c r="L220" s="16"/>
    </row>
    <row r="221" spans="1:13" ht="15.4" x14ac:dyDescent="0.45">
      <c r="A221" s="17"/>
      <c r="B221" s="357"/>
      <c r="C221" s="406" t="s">
        <v>22</v>
      </c>
      <c r="D221" s="407"/>
      <c r="E221" s="228"/>
      <c r="F221" s="363" t="str">
        <f>IF(D210 = "VOE", IF(H208 &lt;&gt; "", IF(H208 = "Annual", "1 pay period", IF(OR(E220="Semi-Monthly", E220 = "Monthly"), "Enter # of Pay Periods to Date", IF(E221 = "", "",CONCATENATE(G210," pay periods to date")))), ""), "")</f>
        <v/>
      </c>
      <c r="G221" s="363"/>
      <c r="H221" s="229"/>
      <c r="I221" s="31"/>
      <c r="J221" s="351" t="s">
        <v>318</v>
      </c>
      <c r="K221" s="351"/>
      <c r="L221" s="16"/>
    </row>
    <row r="222" spans="1:13" ht="15.4" x14ac:dyDescent="0.45">
      <c r="A222" s="17"/>
      <c r="B222" s="357"/>
      <c r="C222" s="364" t="s">
        <v>8</v>
      </c>
      <c r="D222" s="365"/>
      <c r="E222" s="230"/>
      <c r="F222" s="171" t="str">
        <f>IF(G222 = "", "", IF(G222 = 0, 0, G222/VLOOKUP(H208, PayPeriods, 3, FALSE)))</f>
        <v/>
      </c>
      <c r="G222" s="157" t="str">
        <f>IF(OR(G219="", E220 = "", E221=""), "", IF(D210="VOE",IF(G219="Hourly Pay Rate",H213*E219*VLOOKUP(H208, PayPeriods, 4, FALSE) *(VLOOKUP(H208,PayPeriods,3,FALSE)),E219*VLOOKUP(G219,PayRates,2,FALSE)),""))</f>
        <v/>
      </c>
      <c r="H222" s="231"/>
      <c r="I222" s="23"/>
      <c r="J222" s="351"/>
      <c r="K222" s="351"/>
      <c r="L222" s="16"/>
    </row>
    <row r="223" spans="1:13" ht="14.25" customHeight="1" x14ac:dyDescent="0.45">
      <c r="A223" s="17"/>
      <c r="B223" s="232"/>
      <c r="C223" s="364" t="s">
        <v>16</v>
      </c>
      <c r="D223" s="365"/>
      <c r="E223" s="230"/>
      <c r="F223" s="233" t="str">
        <f>IF(OR(G219="", E220 = "", E221=""), "", IF(D210="VOE",IF(YEAR(D212) = YEAR(E212), (E223/H212)*VLOOKUP(H208, PayPeriods, 5,FALSE), IF(G210 = 0, 0, E223/G210)), ""))</f>
        <v/>
      </c>
      <c r="G223" s="234" t="str">
        <f>IF(OR(G219="", E220 = "", E221=""), "", IF(D210= "VOE", IF(YEAR(D212) = YEAR(E212), (E223/H212)*VLOOKUP(H208, PayPeriods, 5, FALSE) * VLOOKUP(H208, PayPeriods, 3,FALSE), IF(G210 = 0, 0, (E223/G210)*VLOOKUP(H208, PayPeriods, 3, FALSE))), ""))</f>
        <v/>
      </c>
      <c r="H223" s="235"/>
      <c r="I223" s="23"/>
      <c r="J223" s="351"/>
      <c r="K223" s="351"/>
      <c r="L223" s="26"/>
      <c r="M223" s="26"/>
    </row>
    <row r="224" spans="1:13" ht="14.25" customHeight="1" x14ac:dyDescent="0.45">
      <c r="A224" s="17"/>
      <c r="B224" s="236"/>
      <c r="C224" s="366" t="s">
        <v>29</v>
      </c>
      <c r="D224" s="367"/>
      <c r="E224" s="237"/>
      <c r="F224" s="238"/>
      <c r="G224" s="239"/>
      <c r="H224" s="240"/>
      <c r="I224" s="23"/>
      <c r="J224" s="403" t="s">
        <v>319</v>
      </c>
      <c r="K224" s="403"/>
      <c r="L224" s="26"/>
      <c r="M224" s="26"/>
    </row>
    <row r="225" spans="1:13" ht="16.5" customHeight="1" x14ac:dyDescent="0.45">
      <c r="A225" s="17"/>
      <c r="B225" s="236"/>
      <c r="C225" s="368"/>
      <c r="D225" s="369"/>
      <c r="E225" s="241"/>
      <c r="F225" s="242" t="str">
        <f>IF(OR(G219="", E220 = "", E221=""), "", IF(D210="VOE", IF(YEAR(D212) = YEAR(E212), (E225/H212)*VLOOKUP(H208, PayPeriods, 5,FALSE), IF(G210 = 0, 0, E225/G210)),""))</f>
        <v/>
      </c>
      <c r="G225" s="180" t="str">
        <f>IF(OR(G219="", E220 = "", E221=""), "", IF(D210 = "VOE", IF(YEAR(D212) = YEAR(E212), (E225/H212)*VLOOKUP(H208, PayPeriods, 5, FALSE) * VLOOKUP(H208, PayPeriods, 3,FALSE), IF(G210 = 0, 0, E225/G210)*VLOOKUP(H208, PayPeriods, 3, FALSE)), ""))</f>
        <v/>
      </c>
      <c r="H225" s="231"/>
      <c r="I225" s="23"/>
      <c r="J225" s="403"/>
      <c r="K225" s="403"/>
      <c r="L225" s="26"/>
      <c r="M225" s="26"/>
    </row>
    <row r="226" spans="1:13" ht="15.75" customHeight="1" x14ac:dyDescent="0.45">
      <c r="A226" s="17"/>
      <c r="B226" s="236"/>
      <c r="C226" s="364" t="s">
        <v>39</v>
      </c>
      <c r="D226" s="365"/>
      <c r="E226" s="243"/>
      <c r="F226" s="244"/>
      <c r="G226" s="157" t="str">
        <f>IF(OR(G219="", E220 = "", E221=""), "", IF(D210 = "VOE", SUM(G222:G225),""))</f>
        <v/>
      </c>
      <c r="H226" s="155" t="str">
        <f>IF(OR(G219="",E220="",E221=""),"",IF(D210="VOE",IF(YEAR(D212) = YEAR(F212), (E226/H212) *260, IF(G210=0,0,(E226/G210)*VLOOKUP(H208,PayPeriods,3,FALSE))),""))</f>
        <v/>
      </c>
      <c r="I226" s="22"/>
      <c r="J226" s="403"/>
      <c r="K226" s="403"/>
      <c r="L226" s="26"/>
      <c r="M226" s="26"/>
    </row>
    <row r="227" spans="1:13" ht="15.4" x14ac:dyDescent="0.45">
      <c r="A227" s="17"/>
      <c r="B227" s="236"/>
      <c r="C227" s="364" t="str">
        <f>IF(E221="","Gross Pay Prior Year",CONCATENATE("Gross Pay ",YEAR(E221)-1))</f>
        <v>Gross Pay Prior Year</v>
      </c>
      <c r="D227" s="365"/>
      <c r="E227" s="243"/>
      <c r="F227" s="183"/>
      <c r="G227" s="183"/>
      <c r="H227" s="245"/>
      <c r="I227" s="22"/>
      <c r="J227" s="351" t="s">
        <v>320</v>
      </c>
      <c r="K227" s="351"/>
      <c r="L227" s="25"/>
    </row>
    <row r="228" spans="1:13" ht="15.75" thickBot="1" x14ac:dyDescent="0.5">
      <c r="A228" s="17"/>
      <c r="B228" s="246"/>
      <c r="C228" s="364" t="str">
        <f>IF(E221="","Gross Pay Prior Year",CONCATENATE("Gross Pay ",YEAR(E221)-2))</f>
        <v>Gross Pay Prior Year</v>
      </c>
      <c r="D228" s="365"/>
      <c r="E228" s="247"/>
      <c r="F228" s="183"/>
      <c r="G228" s="183"/>
      <c r="H228" s="245"/>
      <c r="I228" s="22"/>
      <c r="J228" s="351"/>
      <c r="K228" s="351"/>
      <c r="L228" s="25"/>
    </row>
    <row r="229" spans="1:13" ht="15.4" x14ac:dyDescent="0.45">
      <c r="A229" s="17"/>
      <c r="B229" s="168"/>
      <c r="C229" s="78"/>
      <c r="D229" s="78"/>
      <c r="E229" s="183"/>
      <c r="F229" s="183"/>
      <c r="G229" s="183"/>
      <c r="H229" s="245"/>
      <c r="I229" s="22"/>
      <c r="J229" s="131"/>
      <c r="K229" s="129"/>
      <c r="L229" s="25"/>
    </row>
    <row r="230" spans="1:13" ht="15" customHeight="1" x14ac:dyDescent="0.45">
      <c r="A230" s="17"/>
      <c r="B230" s="410" t="str">
        <f>IF(D210="VOE", IF(E222+E223+E225= E226, "", "Base Pay + Overtime + Commissions/Tips do not add to the Gross Pay (Current Year).  Please correct the numbers or explain the difference."), "")</f>
        <v/>
      </c>
      <c r="C230" s="411"/>
      <c r="D230" s="411"/>
      <c r="E230" s="411"/>
      <c r="F230" s="411"/>
      <c r="G230" s="411"/>
      <c r="H230" s="412"/>
      <c r="I230" s="22"/>
      <c r="J230" s="131"/>
      <c r="K230" s="129"/>
      <c r="L230" s="25"/>
    </row>
    <row r="231" spans="1:13" ht="15.75" thickBot="1" x14ac:dyDescent="0.5">
      <c r="A231" s="17"/>
      <c r="B231" s="236"/>
      <c r="C231" s="405"/>
      <c r="D231" s="405"/>
      <c r="E231" s="70"/>
      <c r="F231" s="70"/>
      <c r="G231" s="248" t="s">
        <v>7</v>
      </c>
      <c r="H231" s="249">
        <f>IF(OR(C240 = "", D240="", E240=""), IF(OR(C239 = "", D239 = "", E239 = ""), (E238-C238)/2, (E239-C239)/2), (E240-C240)/2)</f>
        <v>0</v>
      </c>
      <c r="I231" s="22"/>
      <c r="J231" s="351"/>
      <c r="K231" s="351"/>
    </row>
    <row r="232" spans="1:13" ht="16.5" customHeight="1" thickBot="1" x14ac:dyDescent="0.5">
      <c r="A232" s="17"/>
      <c r="B232" s="250" t="s">
        <v>17</v>
      </c>
      <c r="C232" s="370" t="s">
        <v>115</v>
      </c>
      <c r="D232" s="370"/>
      <c r="E232" s="251"/>
      <c r="F232" s="371" t="s">
        <v>54</v>
      </c>
      <c r="G232" s="371"/>
      <c r="H232" s="252" t="str">
        <f>IF(OR(H231="", H231 = 0, H231&gt;31), "", IF(H231 &gt;20, "Monthly", IF(H231&gt;14, "Semi-Monthly", IF(H231&gt;9, "Bi-Weekly", "Weekly"))))</f>
        <v/>
      </c>
      <c r="I232" s="22"/>
      <c r="J232" s="404" t="s">
        <v>229</v>
      </c>
      <c r="K232" s="404"/>
    </row>
    <row r="233" spans="1:13" ht="15.4" x14ac:dyDescent="0.45">
      <c r="A233" s="17"/>
      <c r="B233" s="253"/>
      <c r="C233" s="254"/>
      <c r="D233" s="254"/>
      <c r="E233" s="254"/>
      <c r="F233" s="255"/>
      <c r="G233" s="255"/>
      <c r="H233" s="252"/>
      <c r="I233" s="22"/>
      <c r="J233" s="351"/>
      <c r="K233" s="351"/>
    </row>
    <row r="234" spans="1:13" ht="15.4" x14ac:dyDescent="0.45">
      <c r="A234" s="17"/>
      <c r="B234" s="168"/>
      <c r="C234" s="372" t="str">
        <f>IF(D210="Pay Stubs",IF(H208&lt;&gt;"",IF(OR(H208="Semi-Monthly",H208="Monthly"),"Enter number of Pay Periods to Date", IF(F234&gt;0,"Payroll Frequency changed, delete value in F231", "")),""), "")</f>
        <v/>
      </c>
      <c r="D234" s="372"/>
      <c r="E234" s="372"/>
      <c r="F234" s="256"/>
      <c r="G234" s="257">
        <f>IF(C234 = "Enter number of Pay Periods to Date", 50, 0)</f>
        <v>0</v>
      </c>
      <c r="H234" s="252"/>
      <c r="I234" s="22"/>
      <c r="J234" s="403" t="s">
        <v>321</v>
      </c>
      <c r="K234" s="403"/>
    </row>
    <row r="235" spans="1:13" ht="35.25" customHeight="1" x14ac:dyDescent="0.45">
      <c r="A235" s="17"/>
      <c r="B235" s="217"/>
      <c r="C235" s="373" t="str">
        <f xml:space="preserve"> IF(AND(OR(G255="", G255 = 0), OR(H255="", H255=0)), "", IF(H231&gt;31, "Pay stubs do not appear to be consecutive based on dates entered.", IF(OR( E239 &lt; C239, E239 &lt;D239, E240 &lt; C240, E240 &lt;D240), "Pay Stubs may be out of order.  Please check dates.",IF(H232 = "", "", IF(E232 = H232, "", "If Payroll Frequency selected does not equal Recommended please provide an explanation.")))))</f>
        <v/>
      </c>
      <c r="D235" s="373"/>
      <c r="E235" s="373"/>
      <c r="F235" s="373"/>
      <c r="G235" s="373"/>
      <c r="H235" s="374"/>
      <c r="I235" s="22"/>
      <c r="J235" s="403"/>
      <c r="K235" s="403"/>
    </row>
    <row r="236" spans="1:13" ht="15.4" x14ac:dyDescent="0.45">
      <c r="A236" s="17"/>
      <c r="B236" s="168"/>
      <c r="C236" s="218"/>
      <c r="D236" s="78"/>
      <c r="E236" s="78"/>
      <c r="F236" s="78"/>
      <c r="G236" s="78"/>
      <c r="H236" s="219"/>
      <c r="I236" s="22"/>
      <c r="J236" s="351"/>
      <c r="K236" s="351"/>
    </row>
    <row r="237" spans="1:13" ht="23.65" thickBot="1" x14ac:dyDescent="0.5">
      <c r="A237" s="17"/>
      <c r="B237" s="258"/>
      <c r="C237" s="221" t="s">
        <v>66</v>
      </c>
      <c r="D237" s="221" t="s">
        <v>67</v>
      </c>
      <c r="E237" s="221" t="s">
        <v>250</v>
      </c>
      <c r="F237" s="220" t="s">
        <v>53</v>
      </c>
      <c r="G237" s="221" t="s">
        <v>52</v>
      </c>
      <c r="H237" s="221" t="s">
        <v>51</v>
      </c>
      <c r="I237" s="17"/>
      <c r="J237" s="403" t="s">
        <v>322</v>
      </c>
      <c r="K237" s="403"/>
    </row>
    <row r="238" spans="1:13" ht="13.5" customHeight="1" x14ac:dyDescent="0.45">
      <c r="A238" s="17"/>
      <c r="B238" s="259" t="s">
        <v>100</v>
      </c>
      <c r="C238" s="260"/>
      <c r="D238" s="261"/>
      <c r="E238" s="262"/>
      <c r="F238" s="375" t="str">
        <f>IF(D210 = "Pay Stubs", IF(AND(H208 &lt;&gt; "", F212 &lt;&gt; ""), IF(H208 = "Annual", "1 pay period to date", IF(OR(H208="Semi-Monthly", H208 = "Monthly"), "", IF(E232 = "", "",CONCATENATE(G210," pay periods to date")))), ""), "")</f>
        <v/>
      </c>
      <c r="G238" s="378" t="str">
        <f>IF(D210 = "Pay Stubs", IF(G242 = "Hourly Pay Rate", IF((C241+D241+E241)/3&gt;VLOOKUP(H208,PayPeriods,6,FALSE),CONCATENATE("Average hours &gt; ", ROUND(VLOOKUP(H208, PayPeriods, 6, FALSE),2), " (Standard Work Hours in Year / Pay Periods in Year); ", ROUND(VLOOKUP(H208, PayPeriods, 6, FALSE),2), " hours used to calculate base pay."), ""), ""), "")</f>
        <v/>
      </c>
      <c r="H238" s="379"/>
      <c r="I238" s="17"/>
      <c r="J238" s="403"/>
      <c r="K238" s="403"/>
    </row>
    <row r="239" spans="1:13" ht="15.75" customHeight="1" x14ac:dyDescent="0.45">
      <c r="A239" s="17"/>
      <c r="B239" s="259" t="s">
        <v>101</v>
      </c>
      <c r="C239" s="263"/>
      <c r="D239" s="264"/>
      <c r="E239" s="265"/>
      <c r="F239" s="376"/>
      <c r="G239" s="380"/>
      <c r="H239" s="381"/>
      <c r="I239" s="34"/>
      <c r="J239" s="403" t="s">
        <v>340</v>
      </c>
      <c r="K239" s="403"/>
    </row>
    <row r="240" spans="1:13" ht="15.4" x14ac:dyDescent="0.45">
      <c r="A240" s="17"/>
      <c r="B240" s="259" t="s">
        <v>102</v>
      </c>
      <c r="C240" s="263"/>
      <c r="D240" s="264"/>
      <c r="E240" s="266"/>
      <c r="F240" s="376"/>
      <c r="G240" s="380"/>
      <c r="H240" s="381"/>
      <c r="I240" s="17"/>
      <c r="J240" s="403"/>
      <c r="K240" s="403"/>
    </row>
    <row r="241" spans="1:25" ht="15.75" thickBot="1" x14ac:dyDescent="0.5">
      <c r="A241" s="17"/>
      <c r="B241" s="267" t="s">
        <v>338</v>
      </c>
      <c r="C241" s="268"/>
      <c r="D241" s="269"/>
      <c r="E241" s="270"/>
      <c r="F241" s="377"/>
      <c r="G241" s="380"/>
      <c r="H241" s="381"/>
      <c r="I241" s="17"/>
      <c r="J241" s="403"/>
      <c r="K241" s="403"/>
    </row>
    <row r="242" spans="1:25" ht="15.75" thickBot="1" x14ac:dyDescent="0.5">
      <c r="A242" s="17"/>
      <c r="B242" s="271" t="s">
        <v>27</v>
      </c>
      <c r="C242" s="272"/>
      <c r="D242" s="273"/>
      <c r="E242" s="274"/>
      <c r="F242" s="275" t="s">
        <v>90</v>
      </c>
      <c r="G242" s="382"/>
      <c r="H242" s="383"/>
      <c r="I242" s="17"/>
      <c r="J242" s="351" t="s">
        <v>315</v>
      </c>
      <c r="K242" s="351"/>
      <c r="P242" s="25"/>
      <c r="Q242" s="26"/>
      <c r="R242" s="26"/>
      <c r="S242" s="26"/>
      <c r="T242" s="26"/>
      <c r="U242" s="26"/>
      <c r="V242" s="26"/>
      <c r="W242" s="26"/>
      <c r="X242" s="26"/>
      <c r="Y242" s="26"/>
    </row>
    <row r="243" spans="1:25" ht="15.4" x14ac:dyDescent="0.45">
      <c r="A243" s="17"/>
      <c r="B243" s="276" t="s">
        <v>242</v>
      </c>
      <c r="C243" s="277">
        <f>SUM(C244:C252)</f>
        <v>0</v>
      </c>
      <c r="D243" s="277">
        <f t="shared" ref="D243:E243" si="4">SUM(D244:D252)</f>
        <v>0</v>
      </c>
      <c r="E243" s="277">
        <f t="shared" si="4"/>
        <v>0</v>
      </c>
      <c r="F243" s="277">
        <f>SUM(F244:F252)</f>
        <v>0</v>
      </c>
      <c r="G243" s="242" t="str">
        <f>IF(OR(E232 = "", G242 = ""), "", IF(AND(E239="", E240 = ""), "", IF(D210 = "Pay Stubs", IF(G242 = "Hourly Pay Rate", H213*E242*(VLOOKUP(H208,PayPeriods,3,FALSE)),E242*VLOOKUP(G242, PayRates, 2, FALSE)), "")))</f>
        <v/>
      </c>
      <c r="H243" s="231"/>
      <c r="I243" s="17"/>
      <c r="J243" s="351" t="s">
        <v>323</v>
      </c>
      <c r="K243" s="351"/>
      <c r="P243" s="27"/>
      <c r="Q243" s="26"/>
      <c r="R243" s="28"/>
      <c r="S243" s="29"/>
      <c r="T243" s="30"/>
      <c r="U243" s="30"/>
      <c r="V243" s="26"/>
    </row>
    <row r="244" spans="1:25" ht="15.75" customHeight="1" x14ac:dyDescent="0.45">
      <c r="A244" s="17"/>
      <c r="B244" s="278" t="s">
        <v>8</v>
      </c>
      <c r="C244" s="279"/>
      <c r="D244" s="273"/>
      <c r="E244" s="274"/>
      <c r="F244" s="241"/>
      <c r="G244" s="242"/>
      <c r="H244" s="231"/>
      <c r="I244" s="17"/>
      <c r="J244" s="127"/>
      <c r="K244" s="132"/>
      <c r="P244" s="26"/>
      <c r="Q244" s="26"/>
      <c r="R244" s="28"/>
      <c r="S244" s="29"/>
      <c r="T244" s="30"/>
      <c r="U244" s="30"/>
      <c r="V244" s="26"/>
    </row>
    <row r="245" spans="1:25" ht="15.75" customHeight="1" x14ac:dyDescent="0.45">
      <c r="A245" s="17"/>
      <c r="B245" s="278" t="s">
        <v>243</v>
      </c>
      <c r="C245" s="279"/>
      <c r="D245" s="273"/>
      <c r="E245" s="274"/>
      <c r="F245" s="241"/>
      <c r="G245" s="242"/>
      <c r="H245" s="231"/>
      <c r="I245" s="17"/>
      <c r="J245" s="351" t="s">
        <v>344</v>
      </c>
      <c r="K245" s="351"/>
      <c r="P245" s="26"/>
      <c r="Q245" s="26"/>
      <c r="R245" s="28"/>
      <c r="S245" s="29"/>
      <c r="T245" s="30"/>
      <c r="U245" s="30"/>
      <c r="V245" s="26"/>
    </row>
    <row r="246" spans="1:25" ht="30.75" customHeight="1" x14ac:dyDescent="0.45">
      <c r="A246" s="17"/>
      <c r="B246" s="278" t="s">
        <v>244</v>
      </c>
      <c r="C246" s="279"/>
      <c r="D246" s="273"/>
      <c r="E246" s="274"/>
      <c r="F246" s="241"/>
      <c r="G246" s="242"/>
      <c r="H246" s="231"/>
      <c r="I246" s="17"/>
      <c r="J246" s="351" t="s">
        <v>343</v>
      </c>
      <c r="K246" s="351"/>
      <c r="P246" s="26"/>
      <c r="Q246" s="26"/>
      <c r="R246" s="28"/>
      <c r="S246" s="29"/>
      <c r="T246" s="30"/>
      <c r="U246" s="30"/>
      <c r="V246" s="26"/>
    </row>
    <row r="247" spans="1:25" ht="15.75" customHeight="1" x14ac:dyDescent="0.45">
      <c r="A247" s="17"/>
      <c r="B247" s="278" t="s">
        <v>245</v>
      </c>
      <c r="C247" s="279"/>
      <c r="D247" s="273"/>
      <c r="E247" s="274"/>
      <c r="F247" s="241"/>
      <c r="G247" s="242"/>
      <c r="H247" s="231"/>
      <c r="I247" s="17"/>
      <c r="J247" s="133"/>
      <c r="K247" s="130"/>
      <c r="P247" s="26"/>
      <c r="Q247" s="26"/>
      <c r="R247" s="28"/>
      <c r="S247" s="29"/>
      <c r="T247" s="30"/>
      <c r="U247" s="30"/>
      <c r="V247" s="26"/>
    </row>
    <row r="248" spans="1:25" ht="15.75" customHeight="1" x14ac:dyDescent="0.45">
      <c r="A248" s="17"/>
      <c r="B248" s="278" t="s">
        <v>246</v>
      </c>
      <c r="C248" s="279"/>
      <c r="D248" s="273"/>
      <c r="E248" s="274"/>
      <c r="F248" s="241"/>
      <c r="G248" s="242"/>
      <c r="H248" s="231"/>
      <c r="I248" s="17"/>
      <c r="J248" s="133"/>
      <c r="K248" s="130"/>
      <c r="P248" s="26"/>
      <c r="Q248" s="26"/>
      <c r="R248" s="28"/>
      <c r="S248" s="29"/>
      <c r="T248" s="30"/>
      <c r="U248" s="30"/>
      <c r="V248" s="26"/>
    </row>
    <row r="249" spans="1:25" ht="15.75" customHeight="1" x14ac:dyDescent="0.45">
      <c r="A249" s="17"/>
      <c r="B249" s="329" t="s">
        <v>342</v>
      </c>
      <c r="C249" s="279"/>
      <c r="D249" s="273"/>
      <c r="E249" s="274"/>
      <c r="F249" s="241"/>
      <c r="G249" s="242"/>
      <c r="H249" s="231"/>
      <c r="I249" s="17"/>
      <c r="J249" s="133"/>
      <c r="K249" s="130"/>
      <c r="P249" s="26"/>
      <c r="Q249" s="26"/>
      <c r="R249" s="28"/>
      <c r="S249" s="29"/>
      <c r="T249" s="30"/>
      <c r="U249" s="30"/>
      <c r="V249" s="26"/>
    </row>
    <row r="250" spans="1:25" ht="15.75" customHeight="1" x14ac:dyDescent="0.45">
      <c r="A250" s="17"/>
      <c r="B250" s="278" t="s">
        <v>247</v>
      </c>
      <c r="C250" s="279"/>
      <c r="D250" s="273"/>
      <c r="E250" s="274"/>
      <c r="F250" s="241"/>
      <c r="G250" s="242"/>
      <c r="H250" s="231"/>
      <c r="I250" s="17"/>
      <c r="J250" s="133"/>
      <c r="K250" s="130"/>
      <c r="P250" s="26"/>
      <c r="Q250" s="26"/>
      <c r="R250" s="28"/>
      <c r="S250" s="29"/>
      <c r="T250" s="30"/>
      <c r="U250" s="30"/>
      <c r="V250" s="26"/>
    </row>
    <row r="251" spans="1:25" ht="15.75" customHeight="1" x14ac:dyDescent="0.45">
      <c r="A251" s="17"/>
      <c r="B251" s="278" t="s">
        <v>248</v>
      </c>
      <c r="C251" s="279"/>
      <c r="D251" s="273"/>
      <c r="E251" s="274"/>
      <c r="F251" s="241"/>
      <c r="G251" s="242"/>
      <c r="H251" s="231"/>
      <c r="I251" s="17"/>
      <c r="J251" s="133"/>
      <c r="K251" s="130"/>
      <c r="P251" s="26"/>
      <c r="Q251" s="26"/>
      <c r="R251" s="28"/>
      <c r="S251" s="29"/>
      <c r="T251" s="30"/>
      <c r="U251" s="30"/>
      <c r="V251" s="26"/>
    </row>
    <row r="252" spans="1:25" ht="15.75" customHeight="1" x14ac:dyDescent="0.45">
      <c r="A252" s="17"/>
      <c r="B252" s="278" t="s">
        <v>249</v>
      </c>
      <c r="C252" s="279"/>
      <c r="D252" s="273"/>
      <c r="E252" s="274"/>
      <c r="F252" s="241"/>
      <c r="G252" s="242"/>
      <c r="H252" s="231"/>
      <c r="I252" s="17"/>
      <c r="J252" s="127"/>
      <c r="K252" s="132"/>
      <c r="P252" s="26"/>
      <c r="Q252" s="26"/>
      <c r="R252" s="28"/>
      <c r="S252" s="29"/>
      <c r="T252" s="30"/>
      <c r="U252" s="30"/>
      <c r="V252" s="26"/>
    </row>
    <row r="253" spans="1:25" ht="15.75" customHeight="1" x14ac:dyDescent="0.45">
      <c r="A253" s="17"/>
      <c r="B253" s="271" t="s">
        <v>16</v>
      </c>
      <c r="C253" s="272"/>
      <c r="D253" s="273"/>
      <c r="E253" s="274"/>
      <c r="F253" s="243"/>
      <c r="G253" s="280" t="str">
        <f>IF(E232="","",IF(AND(E239="",E240=""),"",IF(D210&lt;&gt;"Pay Stubs","", IF(YEAR(D212)=YEAR(E212), IF(OR(F253="", F253 = 0), (SUM(C253:E253)/3)*VLOOKUP(H208, PayPeriods, 3, FALSE), (F253/H212)*260), IF(G210=0,0,IF(OR(F253="", F253 = 0), SUM(C253:E253)/3*VLOOKUP(H208, PayPeriods, 3, FALSE), (F253/G210)*VLOOKUP(H208,PayPeriods,3,FALSE)))))))</f>
        <v/>
      </c>
      <c r="H253" s="235"/>
      <c r="I253" s="17"/>
      <c r="J253" s="403" t="s">
        <v>324</v>
      </c>
      <c r="K253" s="403"/>
      <c r="P253" s="26"/>
      <c r="Q253" s="26"/>
      <c r="R253" s="28"/>
      <c r="S253" s="29"/>
      <c r="T253" s="30"/>
      <c r="U253" s="30"/>
      <c r="V253" s="26"/>
    </row>
    <row r="254" spans="1:25" ht="26.25" customHeight="1" x14ac:dyDescent="0.45">
      <c r="A254" s="17"/>
      <c r="B254" s="271" t="s">
        <v>33</v>
      </c>
      <c r="C254" s="272"/>
      <c r="D254" s="273"/>
      <c r="E254" s="274"/>
      <c r="F254" s="243"/>
      <c r="G254" s="281" t="str">
        <f>IF(E232="","",IF(AND(E239="",E240=""),"",IF(D210&lt;&gt;"Pay Stubs","", IF(YEAR(D212)=YEAR(E212), IF(OR(F254="", F254 = 0), (SUM(C254:E254)/3)*VLOOKUP(H208, PayPeriods, 3, FALSE), (F254/H212)*260), IF(G210=0,0,IF(OR(F254="", F254 = 0), SUM(C254:E254)/3*VLOOKUP(H208, PayPeriods, 3, FALSE), (F254/G210)*VLOOKUP(H208,PayPeriods,3,FALSE)))))))</f>
        <v/>
      </c>
      <c r="H254" s="235"/>
      <c r="I254" s="17"/>
      <c r="J254" s="403" t="s">
        <v>325</v>
      </c>
      <c r="K254" s="403"/>
      <c r="P254" s="26"/>
      <c r="Q254" s="26"/>
      <c r="R254" s="28"/>
      <c r="S254" s="29"/>
      <c r="T254" s="30"/>
      <c r="U254" s="30"/>
      <c r="V254" s="26"/>
    </row>
    <row r="255" spans="1:25" ht="15.75" customHeight="1" x14ac:dyDescent="0.45">
      <c r="A255" s="17"/>
      <c r="B255" s="259" t="s">
        <v>103</v>
      </c>
      <c r="C255" s="272"/>
      <c r="D255" s="273"/>
      <c r="E255" s="274"/>
      <c r="F255" s="243"/>
      <c r="G255" s="280" t="str">
        <f>IF(E232 = "", "", IF(AND(E239 = "", E240=""), "", IF(D210 = "Pay Stubs", (G243+G253+G254), "")))</f>
        <v/>
      </c>
      <c r="H255" s="157" t="str">
        <f>IF(E232= "", "", IF(AND(E239="", E240 = ""), "", IF(D210 = "Pay Stubs", IF(YEAR(D212) = YEAR(F212), (F255/H212) *260, IF(G210 = 0, 0, (F255/G210)*VLOOKUP(H208,PayPeriods,3,FALSE))), "")))</f>
        <v/>
      </c>
      <c r="I255" s="17"/>
      <c r="J255" s="403" t="s">
        <v>326</v>
      </c>
      <c r="K255" s="403"/>
      <c r="P255" s="26"/>
      <c r="Q255" s="26"/>
      <c r="R255" s="28"/>
      <c r="S255" s="29"/>
      <c r="T255" s="30"/>
      <c r="U255" s="30"/>
      <c r="V255" s="26"/>
    </row>
    <row r="256" spans="1:25" ht="15.75" customHeight="1" x14ac:dyDescent="0.45">
      <c r="A256" s="17"/>
      <c r="B256" s="114"/>
      <c r="C256" s="183"/>
      <c r="D256" s="183"/>
      <c r="E256" s="183"/>
      <c r="F256" s="183"/>
      <c r="G256" s="183"/>
      <c r="H256" s="183"/>
      <c r="I256" s="17"/>
      <c r="J256" s="127"/>
      <c r="K256" s="128"/>
      <c r="P256" s="26"/>
      <c r="Q256" s="26"/>
      <c r="R256" s="28"/>
      <c r="S256" s="29"/>
      <c r="T256" s="30"/>
      <c r="U256" s="30"/>
      <c r="V256" s="26"/>
    </row>
    <row r="257" spans="1:22" ht="15.75" customHeight="1" x14ac:dyDescent="0.45">
      <c r="A257" s="17"/>
      <c r="B257" s="282" t="str">
        <f>IF(D210 = "VOE", "", IF((F243+F253+F254) = 0, "",IF((F243+F253+F254) = F255, "", "Year to Date Base pay, Overtime and Other income do not add to the Gross Wages, please correct or explain.")))</f>
        <v/>
      </c>
      <c r="C257" s="73"/>
      <c r="D257" s="73"/>
      <c r="E257" s="183"/>
      <c r="F257" s="78"/>
      <c r="G257" s="78"/>
      <c r="H257" s="78"/>
      <c r="I257" s="22"/>
      <c r="J257" s="127"/>
      <c r="K257" s="128"/>
      <c r="P257" s="26"/>
      <c r="Q257" s="26"/>
      <c r="R257" s="28"/>
      <c r="S257" s="29"/>
      <c r="T257" s="30"/>
      <c r="U257" s="30"/>
      <c r="V257" s="26"/>
    </row>
    <row r="258" spans="1:22" ht="15.75" customHeight="1" x14ac:dyDescent="0.45">
      <c r="A258" s="17"/>
      <c r="B258" s="282" t="str">
        <f>IF(D210 = "VOE", "", IF(F255 &lt; E255, "Year to Date Gross Wages must be greater than or equal to the last pay stub", ""))</f>
        <v/>
      </c>
      <c r="C258" s="73"/>
      <c r="D258" s="73"/>
      <c r="E258" s="78"/>
      <c r="F258" s="78"/>
      <c r="G258" s="78"/>
      <c r="H258" s="78"/>
      <c r="I258" s="22"/>
      <c r="J258" s="127"/>
      <c r="K258" s="128"/>
      <c r="P258" s="26"/>
      <c r="Q258" s="26"/>
      <c r="R258" s="28"/>
      <c r="S258" s="29"/>
      <c r="T258" s="30"/>
      <c r="U258" s="30"/>
      <c r="V258" s="26"/>
    </row>
    <row r="259" spans="1:22" ht="15.75" customHeight="1" x14ac:dyDescent="0.45">
      <c r="A259" s="17"/>
      <c r="B259" s="73"/>
      <c r="C259" s="282"/>
      <c r="D259" s="73"/>
      <c r="E259" s="78"/>
      <c r="F259" s="78"/>
      <c r="G259" s="78"/>
      <c r="H259" s="78"/>
      <c r="I259" s="22"/>
      <c r="J259" s="127"/>
      <c r="K259" s="128"/>
      <c r="P259" s="26"/>
      <c r="Q259" s="26"/>
      <c r="R259" s="28"/>
      <c r="S259" s="29"/>
      <c r="T259" s="30"/>
      <c r="U259" s="30"/>
      <c r="V259" s="26"/>
    </row>
    <row r="260" spans="1:22" ht="15.75" customHeight="1" x14ac:dyDescent="0.45">
      <c r="A260" s="17"/>
      <c r="B260" s="283" t="str">
        <f xml:space="preserve"> IF(AND(B261 = "", B262 = ""), "", "If Regular Base Hours and/or Base Pay Rate are not provided on the check stubs, enter the numbers calculated below.")</f>
        <v/>
      </c>
      <c r="C260" s="282"/>
      <c r="D260" s="73"/>
      <c r="E260" s="78"/>
      <c r="F260" s="78"/>
      <c r="G260" s="78"/>
      <c r="H260" s="78"/>
      <c r="I260" s="22"/>
      <c r="J260" s="127"/>
      <c r="K260" s="128"/>
      <c r="L260" s="32"/>
      <c r="M260" s="33"/>
      <c r="P260" s="26"/>
      <c r="Q260" s="26"/>
      <c r="R260" s="28"/>
      <c r="S260" s="29"/>
      <c r="T260" s="30"/>
      <c r="U260" s="30"/>
      <c r="V260" s="26"/>
    </row>
    <row r="261" spans="1:22" ht="15.75" customHeight="1" x14ac:dyDescent="0.45">
      <c r="A261" s="17"/>
      <c r="B261" s="284" t="str">
        <f>IF(D210 = "Pay Stubs", IF(G242 = "Hourly Pay Rate", IF(AND(C261="", D261 = "", E261 = ""), "","Hours Calculator"), ""), "")</f>
        <v/>
      </c>
      <c r="C261" s="285" t="str">
        <f>IF(D210 = "Pay Stubs", IF(G242 = "Hourly Pay Rate", IF(C242 = "", "",C243/C242), ""), "")</f>
        <v/>
      </c>
      <c r="D261" s="285" t="str">
        <f>IF(D210 = "Pay Stubs", IF(G242 = "Hourly Pay Rate", IF(D242 = "", "", D243/D242), ""), "")</f>
        <v/>
      </c>
      <c r="E261" s="285" t="str">
        <f>IF(D210 = "Pay Stubs", IF(G242 = "Hourly Pay Rate", IF(E242 = "", "", E243/E242), ""), "")</f>
        <v/>
      </c>
      <c r="F261" s="78"/>
      <c r="G261" s="75"/>
      <c r="H261" s="73"/>
      <c r="I261" s="22"/>
      <c r="J261" s="127"/>
      <c r="K261" s="128"/>
      <c r="L261" s="32"/>
      <c r="M261" s="33"/>
      <c r="P261" s="26"/>
      <c r="Q261" s="26"/>
      <c r="R261" s="28"/>
      <c r="S261" s="29"/>
      <c r="T261" s="30"/>
      <c r="U261" s="30"/>
      <c r="V261" s="26"/>
    </row>
    <row r="262" spans="1:22" ht="15.4" x14ac:dyDescent="0.45">
      <c r="A262" s="17"/>
      <c r="B262" s="291"/>
      <c r="C262" s="286" t="str">
        <f>IF(D210 = "Pay Stubs", IF(G242="Hourly Pay Rate", IF(OR(C241 = "",C241 = 0), "", C243/C241),""), "")</f>
        <v/>
      </c>
      <c r="D262" s="286" t="str">
        <f>IF(D210="Pay Stubs",IF(G242="Hourly Pay Rate",IF(OR(D241="", D241 = 0),"",D243/D241), ""),"")</f>
        <v/>
      </c>
      <c r="E262" s="286" t="str">
        <f>IF(D210 = "Pay Stubs", IF(G242="Hourly Pay Rate", IF(OR(E241 = "",E241 = 0), "", E243/E241), ""), "")</f>
        <v/>
      </c>
      <c r="F262" s="73"/>
      <c r="G262" s="75"/>
      <c r="H262" s="73"/>
      <c r="I262" s="22"/>
      <c r="J262" s="127"/>
      <c r="K262" s="128"/>
      <c r="L262" s="32"/>
      <c r="M262" s="33"/>
      <c r="P262" s="26"/>
      <c r="Q262" s="26"/>
      <c r="R262" s="28"/>
      <c r="S262" s="29"/>
      <c r="T262" s="30"/>
      <c r="U262" s="30"/>
      <c r="V262" s="26"/>
    </row>
    <row r="263" spans="1:22" ht="15.4" x14ac:dyDescent="0.45">
      <c r="A263" s="17"/>
      <c r="B263" s="73"/>
      <c r="C263" s="78"/>
      <c r="D263" s="78"/>
      <c r="E263" s="78"/>
      <c r="F263" s="78"/>
      <c r="G263" s="73"/>
      <c r="H263" s="287"/>
      <c r="I263" s="22"/>
      <c r="J263" s="127"/>
      <c r="K263" s="128"/>
      <c r="L263" s="32"/>
    </row>
    <row r="264" spans="1:22" ht="15.75" customHeight="1" x14ac:dyDescent="0.45">
      <c r="A264" s="17"/>
      <c r="B264" s="114"/>
      <c r="C264" s="73"/>
      <c r="D264" s="73"/>
      <c r="E264" s="73"/>
      <c r="F264" s="73"/>
      <c r="G264" s="73"/>
      <c r="H264" s="73"/>
      <c r="I264" s="17"/>
      <c r="J264" s="127"/>
      <c r="K264" s="128"/>
      <c r="L264" s="32"/>
    </row>
    <row r="265" spans="1:22" ht="16.5" customHeight="1" thickBot="1" x14ac:dyDescent="0.5">
      <c r="A265" s="17"/>
      <c r="B265" s="384" t="s">
        <v>84</v>
      </c>
      <c r="C265" s="386" t="s">
        <v>333</v>
      </c>
      <c r="D265" s="387"/>
      <c r="E265" s="292"/>
      <c r="F265" s="388" t="s">
        <v>107</v>
      </c>
      <c r="G265" s="389"/>
      <c r="H265" s="293"/>
      <c r="I265" s="17"/>
      <c r="J265" s="402" t="s">
        <v>265</v>
      </c>
      <c r="K265" s="402"/>
      <c r="L265" s="32"/>
    </row>
    <row r="266" spans="1:22" ht="15.4" x14ac:dyDescent="0.45">
      <c r="A266" s="17"/>
      <c r="B266" s="385"/>
      <c r="C266" s="70"/>
      <c r="D266" s="70"/>
      <c r="E266" s="70"/>
      <c r="F266" s="70"/>
      <c r="G266" s="70"/>
      <c r="H266" s="146"/>
      <c r="I266" s="17"/>
      <c r="J266" s="351" t="s">
        <v>331</v>
      </c>
      <c r="K266" s="351"/>
      <c r="L266" s="32"/>
    </row>
    <row r="267" spans="1:22" ht="45.75" customHeight="1" thickBot="1" x14ac:dyDescent="0.5">
      <c r="A267" s="17"/>
      <c r="B267" s="236"/>
      <c r="C267" s="294">
        <f>52-E265</f>
        <v>52</v>
      </c>
      <c r="D267" s="295">
        <f>IF(E268= "", 52, 52-E268)</f>
        <v>52</v>
      </c>
      <c r="E267" s="220" t="s">
        <v>37</v>
      </c>
      <c r="F267" s="296" t="s">
        <v>50</v>
      </c>
      <c r="G267" s="296" t="s">
        <v>109</v>
      </c>
      <c r="H267" s="296" t="s">
        <v>108</v>
      </c>
      <c r="I267" s="17"/>
      <c r="J267" s="351" t="s">
        <v>332</v>
      </c>
      <c r="K267" s="351"/>
      <c r="L267" s="32"/>
    </row>
    <row r="268" spans="1:22" ht="15.75" customHeight="1" x14ac:dyDescent="0.45">
      <c r="A268" s="17"/>
      <c r="B268" s="357" t="str">
        <f>IF(E265 &gt;0, CONCATENATE(52-E265, " weeks employed in calendar year."), "")</f>
        <v/>
      </c>
      <c r="C268" s="391" t="s">
        <v>106</v>
      </c>
      <c r="D268" s="393"/>
      <c r="E268" s="297"/>
      <c r="F268" s="298"/>
      <c r="G268" s="299"/>
      <c r="H268" s="300"/>
      <c r="I268" s="17"/>
      <c r="J268" s="351"/>
      <c r="K268" s="351"/>
      <c r="L268" s="32"/>
    </row>
    <row r="269" spans="1:22" ht="15.75" customHeight="1" x14ac:dyDescent="0.45">
      <c r="A269" s="17"/>
      <c r="B269" s="357"/>
      <c r="C269" s="394" t="s">
        <v>34</v>
      </c>
      <c r="D269" s="395"/>
      <c r="E269" s="301"/>
      <c r="F269" s="298"/>
      <c r="G269" s="299"/>
      <c r="H269" s="300"/>
      <c r="I269" s="17"/>
      <c r="J269" s="351" t="s">
        <v>303</v>
      </c>
      <c r="K269" s="351"/>
      <c r="L269" s="25"/>
    </row>
    <row r="270" spans="1:22" ht="26.25" customHeight="1" x14ac:dyDescent="0.45">
      <c r="A270" s="17"/>
      <c r="B270" s="357"/>
      <c r="C270" s="391" t="s">
        <v>110</v>
      </c>
      <c r="D270" s="393"/>
      <c r="E270" s="328"/>
      <c r="F270" s="303"/>
      <c r="G270" s="304"/>
      <c r="H270" s="304"/>
      <c r="I270" s="17"/>
      <c r="J270" s="351" t="s">
        <v>304</v>
      </c>
      <c r="K270" s="351"/>
      <c r="L270" s="16"/>
    </row>
    <row r="271" spans="1:22" ht="15.75" customHeight="1" x14ac:dyDescent="0.45">
      <c r="A271" s="17"/>
      <c r="B271" s="390"/>
      <c r="C271" s="391" t="s">
        <v>92</v>
      </c>
      <c r="D271" s="393"/>
      <c r="E271" s="302"/>
      <c r="F271" s="305">
        <f>E270*E269</f>
        <v>0</v>
      </c>
      <c r="G271" s="157">
        <f>(52-E265)*F271</f>
        <v>0</v>
      </c>
      <c r="H271" s="299"/>
      <c r="I271" s="17"/>
      <c r="J271" s="351"/>
      <c r="K271" s="351"/>
      <c r="L271" s="16"/>
    </row>
    <row r="272" spans="1:22" ht="15.75" customHeight="1" x14ac:dyDescent="0.45">
      <c r="A272" s="17"/>
      <c r="B272" s="390"/>
      <c r="C272" s="391" t="s">
        <v>16</v>
      </c>
      <c r="D272" s="393"/>
      <c r="E272" s="302"/>
      <c r="F272" s="305" t="str">
        <f xml:space="preserve"> IF(OR(E268 = "", E268 = 0), "", E272/E268)</f>
        <v/>
      </c>
      <c r="G272" s="157" t="str">
        <f>IF(F272 = "", "", (52-E265)*F272)</f>
        <v/>
      </c>
      <c r="H272" s="299"/>
      <c r="I272" s="17"/>
      <c r="J272" s="351" t="s">
        <v>305</v>
      </c>
      <c r="K272" s="351"/>
      <c r="L272" s="16"/>
    </row>
    <row r="273" spans="1:13" ht="15.75" customHeight="1" x14ac:dyDescent="0.45">
      <c r="A273" s="17"/>
      <c r="B273" s="390"/>
      <c r="C273" s="391" t="s">
        <v>83</v>
      </c>
      <c r="D273" s="393"/>
      <c r="E273" s="302"/>
      <c r="F273" s="305" t="str">
        <f>IF(OR(E268= "", E268 = 0), "", E273/E268)</f>
        <v/>
      </c>
      <c r="G273" s="157" t="str">
        <f>IF(F273="", "", (52-E265)*F273)</f>
        <v/>
      </c>
      <c r="H273" s="299"/>
      <c r="I273" s="17"/>
      <c r="J273" s="351" t="s">
        <v>306</v>
      </c>
      <c r="K273" s="351"/>
      <c r="L273" s="16"/>
    </row>
    <row r="274" spans="1:13" ht="15.75" customHeight="1" x14ac:dyDescent="0.45">
      <c r="A274" s="17"/>
      <c r="B274" s="390"/>
      <c r="C274" s="396" t="s">
        <v>81</v>
      </c>
      <c r="D274" s="397"/>
      <c r="E274" s="243"/>
      <c r="F274" s="280">
        <f>SUM(F271:F273)</f>
        <v>0</v>
      </c>
      <c r="G274" s="157">
        <f>SUM(G271:G273)</f>
        <v>0</v>
      </c>
      <c r="H274" s="157">
        <f>IF(OR(E268 = "", E268 = 0), 0, (52-E265)*(E274/E268))</f>
        <v>0</v>
      </c>
      <c r="I274" s="17"/>
      <c r="J274" s="351" t="s">
        <v>307</v>
      </c>
      <c r="K274" s="351"/>
      <c r="L274" s="16"/>
    </row>
    <row r="275" spans="1:13" ht="15.75" customHeight="1" x14ac:dyDescent="0.45">
      <c r="A275" s="17"/>
      <c r="B275" s="168"/>
      <c r="C275" s="259" t="s">
        <v>113</v>
      </c>
      <c r="D275" s="306"/>
      <c r="E275" s="243"/>
      <c r="F275" s="307"/>
      <c r="G275" s="307"/>
      <c r="H275" s="308"/>
      <c r="I275" s="17"/>
      <c r="J275" s="127"/>
      <c r="K275" s="128"/>
      <c r="L275" s="16"/>
    </row>
    <row r="276" spans="1:13" ht="15.75" customHeight="1" x14ac:dyDescent="0.45">
      <c r="A276" s="17"/>
      <c r="B276" s="177"/>
      <c r="C276" s="398" t="s">
        <v>114</v>
      </c>
      <c r="D276" s="399"/>
      <c r="E276" s="243"/>
      <c r="F276" s="309"/>
      <c r="G276" s="309"/>
      <c r="H276" s="242"/>
      <c r="I276" s="17"/>
      <c r="J276" s="127"/>
      <c r="K276" s="128"/>
      <c r="L276" s="16"/>
    </row>
    <row r="277" spans="1:13" ht="15.75" customHeight="1" x14ac:dyDescent="0.45">
      <c r="A277" s="17"/>
      <c r="B277" s="73"/>
      <c r="C277" s="73"/>
      <c r="D277" s="73"/>
      <c r="E277" s="73"/>
      <c r="F277" s="73"/>
      <c r="G277" s="73"/>
      <c r="H277" s="73"/>
      <c r="I277" s="17"/>
      <c r="J277" s="127"/>
      <c r="K277" s="128"/>
      <c r="L277" s="16"/>
    </row>
    <row r="278" spans="1:13" ht="15.75" customHeight="1" thickBot="1" x14ac:dyDescent="0.5">
      <c r="A278" s="17"/>
      <c r="B278" s="400" t="s">
        <v>74</v>
      </c>
      <c r="C278" s="145"/>
      <c r="D278" s="145"/>
      <c r="E278" s="164" t="s">
        <v>111</v>
      </c>
      <c r="F278" s="164" t="s">
        <v>75</v>
      </c>
      <c r="G278" s="164" t="s">
        <v>76</v>
      </c>
      <c r="H278" s="310" t="s">
        <v>120</v>
      </c>
      <c r="I278" s="17"/>
      <c r="J278" s="402" t="s">
        <v>276</v>
      </c>
      <c r="K278" s="402"/>
      <c r="L278" s="16"/>
    </row>
    <row r="279" spans="1:13" ht="32.25" customHeight="1" x14ac:dyDescent="0.45">
      <c r="A279" s="17"/>
      <c r="B279" s="401"/>
      <c r="C279" s="391" t="s">
        <v>78</v>
      </c>
      <c r="D279" s="392"/>
      <c r="E279" s="325"/>
      <c r="F279" s="311"/>
      <c r="G279" s="312"/>
      <c r="H279" s="313">
        <f>IF(SUM(F279:G279)&gt;=24, SUM(F279:G279),SUM(E279:G279))</f>
        <v>0</v>
      </c>
      <c r="I279" s="17"/>
      <c r="J279" s="351" t="s">
        <v>308</v>
      </c>
      <c r="K279" s="351"/>
      <c r="L279" s="16"/>
    </row>
    <row r="280" spans="1:13" ht="28.5" customHeight="1" x14ac:dyDescent="0.45">
      <c r="A280" s="17"/>
      <c r="B280" s="168"/>
      <c r="C280" s="391" t="s">
        <v>77</v>
      </c>
      <c r="D280" s="392"/>
      <c r="E280" s="326"/>
      <c r="F280" s="314"/>
      <c r="G280" s="274"/>
      <c r="H280" s="315"/>
      <c r="I280" s="17"/>
      <c r="J280" s="351" t="s">
        <v>309</v>
      </c>
      <c r="K280" s="351"/>
      <c r="L280" s="16"/>
    </row>
    <row r="281" spans="1:13" ht="28.5" customHeight="1" x14ac:dyDescent="0.45">
      <c r="A281" s="17"/>
      <c r="B281" s="168"/>
      <c r="C281" s="391" t="s">
        <v>79</v>
      </c>
      <c r="D281" s="392"/>
      <c r="E281" s="326"/>
      <c r="F281" s="314"/>
      <c r="G281" s="274"/>
      <c r="H281" s="315"/>
      <c r="I281" s="17"/>
      <c r="J281" s="351" t="s">
        <v>310</v>
      </c>
      <c r="K281" s="351"/>
      <c r="L281" s="16"/>
    </row>
    <row r="282" spans="1:13" ht="15.75" customHeight="1" thickBot="1" x14ac:dyDescent="0.5">
      <c r="A282" s="17"/>
      <c r="B282" s="168"/>
      <c r="C282" s="391" t="s">
        <v>80</v>
      </c>
      <c r="D282" s="392"/>
      <c r="E282" s="316"/>
      <c r="F282" s="317"/>
      <c r="G282" s="318"/>
      <c r="H282" s="315"/>
      <c r="I282" s="17"/>
      <c r="J282" s="351" t="s">
        <v>311</v>
      </c>
      <c r="K282" s="351"/>
      <c r="L282" s="16"/>
    </row>
    <row r="283" spans="1:13" ht="15.75" customHeight="1" x14ac:dyDescent="0.45">
      <c r="A283" s="17"/>
      <c r="B283" s="168"/>
      <c r="C283" s="348" t="s">
        <v>81</v>
      </c>
      <c r="D283" s="349"/>
      <c r="E283" s="180">
        <f>IF(SUM(E280:E282)&lt;0,0,SUM(E280:E282))</f>
        <v>0</v>
      </c>
      <c r="F283" s="180">
        <f>IF(SUM(F280:F282)&lt;0,0,SUM(F280:F282))</f>
        <v>0</v>
      </c>
      <c r="G283" s="180">
        <f>IF(SUM(G280:G282)&lt;0,0,SUM(G280:G282))</f>
        <v>0</v>
      </c>
      <c r="H283" s="157">
        <f>IF(SUM(E283:G283)&lt;0,0,IF(H279 = 0, 0, IF(SUM(F279:G279)&gt;=24,SUM(F283:G283)/H279,SUM(E283:G283)/H279)))</f>
        <v>0</v>
      </c>
      <c r="I283" s="17"/>
      <c r="L283" s="16"/>
    </row>
    <row r="284" spans="1:13" ht="15.75" customHeight="1" x14ac:dyDescent="0.45">
      <c r="A284" s="17"/>
      <c r="B284" s="177"/>
      <c r="C284" s="319"/>
      <c r="D284" s="319"/>
      <c r="E284" s="320"/>
      <c r="F284" s="350" t="s">
        <v>121</v>
      </c>
      <c r="G284" s="350"/>
      <c r="H284" s="100">
        <f>IF(H279=0,0,(E283+(ROUND(H283,2)*(12-E279))))</f>
        <v>0</v>
      </c>
      <c r="I284" s="17"/>
      <c r="L284" s="16"/>
    </row>
    <row r="285" spans="1:13" ht="31.5" customHeight="1" x14ac:dyDescent="0.45">
      <c r="A285" s="17"/>
      <c r="B285" s="17"/>
      <c r="C285" s="17"/>
      <c r="D285" s="17"/>
      <c r="E285" s="17"/>
      <c r="F285" s="17"/>
      <c r="G285" s="17"/>
      <c r="H285" s="17"/>
      <c r="I285" s="17"/>
      <c r="L285" s="16"/>
    </row>
    <row r="286" spans="1:13" ht="31.5" customHeight="1" x14ac:dyDescent="0.45">
      <c r="A286" s="17"/>
      <c r="B286" s="35" t="str">
        <f>IF(D177 = "Pay Stubs", IF(#REF! = "Hourly Pay Rate", IF(AND(C286="", D286 = "", E286 = ""), "","Rate Calculator"), ""), "")</f>
        <v/>
      </c>
      <c r="C286" s="36" t="str">
        <f>IF(D177 = "Pay Stubs", IF(#REF!="Hourly Pay Rate", IF(OR(#REF! = "",#REF! = 0), "",#REF! /#REF!),""), "")</f>
        <v/>
      </c>
      <c r="D286" s="36" t="str">
        <f>IF(D177="Pay Stubs",IF(#REF!="Hourly Pay Rate",IF(OR(#REF!="",#REF! = 0),"",#REF!/#REF!), ""),"")</f>
        <v/>
      </c>
      <c r="E286" s="36" t="str">
        <f>IF(D177 = "Pay Stubs", IF(#REF!="Hourly Pay Rate", IF(OR(#REF! = "",#REF! = 0), "",#REF! /#REF!), ""), "")</f>
        <v/>
      </c>
      <c r="F286" s="22"/>
      <c r="G286" s="37"/>
      <c r="H286" s="17"/>
      <c r="I286" s="22"/>
      <c r="L286" s="16"/>
    </row>
    <row r="287" spans="1:13" ht="18" customHeight="1" x14ac:dyDescent="0.45">
      <c r="A287" s="13"/>
      <c r="B287" s="42" t="s">
        <v>180</v>
      </c>
      <c r="C287" s="43"/>
      <c r="D287" s="43"/>
      <c r="E287" s="43"/>
      <c r="F287" s="43"/>
      <c r="G287" s="13"/>
      <c r="H287" s="45" t="s">
        <v>234</v>
      </c>
      <c r="I287" s="43"/>
      <c r="L287" s="16"/>
    </row>
    <row r="288" spans="1:13" ht="14.25" customHeight="1" x14ac:dyDescent="0.45">
      <c r="A288" s="17"/>
      <c r="L288" s="26"/>
      <c r="M288" s="26"/>
    </row>
    <row r="289" spans="1:13" ht="14.25" customHeight="1" x14ac:dyDescent="0.45">
      <c r="A289" s="17"/>
      <c r="L289" s="26"/>
      <c r="M289" s="26"/>
    </row>
    <row r="290" spans="1:13" ht="14.25" customHeight="1" x14ac:dyDescent="0.45">
      <c r="A290" s="17"/>
      <c r="L290" s="26"/>
      <c r="M290" s="26"/>
    </row>
    <row r="291" spans="1:13" ht="16.5" customHeight="1" x14ac:dyDescent="0.45">
      <c r="A291" s="17"/>
      <c r="L291" s="26"/>
      <c r="M291" s="26"/>
    </row>
    <row r="292" spans="1:13" ht="15.75" customHeight="1" x14ac:dyDescent="0.45">
      <c r="A292" s="17"/>
      <c r="L292" s="26"/>
      <c r="M292" s="26"/>
    </row>
    <row r="293" spans="1:13" ht="15.4" x14ac:dyDescent="0.45">
      <c r="A293" s="17"/>
      <c r="L293" s="25"/>
    </row>
    <row r="294" spans="1:13" ht="15.4" x14ac:dyDescent="0.45">
      <c r="A294" s="17"/>
      <c r="L294" s="25"/>
    </row>
    <row r="295" spans="1:13" ht="15.4" x14ac:dyDescent="0.45">
      <c r="A295" s="17"/>
      <c r="L295" s="25"/>
    </row>
    <row r="296" spans="1:13" ht="15" customHeight="1" x14ac:dyDescent="0.45">
      <c r="L296" s="25"/>
    </row>
    <row r="297" spans="1:13" ht="15.4" x14ac:dyDescent="0.45"/>
    <row r="298" spans="1:13" ht="30" customHeight="1" x14ac:dyDescent="0.45">
      <c r="D298" s="44"/>
    </row>
    <row r="299" spans="1:13" ht="39" customHeight="1" x14ac:dyDescent="0.45"/>
    <row r="300" spans="1:13" ht="15" customHeight="1" x14ac:dyDescent="0.45"/>
    <row r="301" spans="1:13" ht="15" customHeight="1" x14ac:dyDescent="0.45"/>
    <row r="302" spans="1:13" ht="15" customHeight="1" x14ac:dyDescent="0.45"/>
    <row r="303" spans="1:13" ht="15" customHeight="1" x14ac:dyDescent="0.45"/>
    <row r="304" spans="1:13" ht="15" customHeight="1" x14ac:dyDescent="0.45"/>
    <row r="305" ht="15" customHeight="1" x14ac:dyDescent="0.45"/>
    <row r="306" ht="15" customHeight="1" x14ac:dyDescent="0.45"/>
    <row r="307" ht="15" customHeight="1" x14ac:dyDescent="0.45"/>
    <row r="308" ht="15" customHeight="1" x14ac:dyDescent="0.45"/>
    <row r="309" ht="15" customHeight="1" x14ac:dyDescent="0.45"/>
    <row r="310" ht="28.5" customHeight="1" x14ac:dyDescent="0.45"/>
    <row r="311" ht="35.25" customHeight="1" x14ac:dyDescent="0.45"/>
    <row r="312" ht="45" customHeight="1" x14ac:dyDescent="0.45"/>
    <row r="313" ht="36.75" customHeight="1" x14ac:dyDescent="0.45"/>
    <row r="314" ht="33.75" customHeight="1" x14ac:dyDescent="0.45"/>
    <row r="315" ht="15" customHeight="1" x14ac:dyDescent="0.45"/>
    <row r="316" ht="15" customHeight="1" x14ac:dyDescent="0.45"/>
    <row r="317" ht="15.4" x14ac:dyDescent="0.45"/>
    <row r="318" ht="15.4" x14ac:dyDescent="0.45"/>
    <row r="319" ht="15.4" x14ac:dyDescent="0.45"/>
    <row r="320" ht="15.4" x14ac:dyDescent="0.45"/>
    <row r="321" ht="2.25" hidden="1" customHeight="1" x14ac:dyDescent="0.45"/>
    <row r="322" ht="15.4" hidden="1" x14ac:dyDescent="0.45"/>
    <row r="323" ht="15.4" hidden="1" x14ac:dyDescent="0.45"/>
    <row r="324" ht="15.4" hidden="1" x14ac:dyDescent="0.45"/>
    <row r="325" ht="15.4" hidden="1" x14ac:dyDescent="0.45"/>
    <row r="326" ht="15.4" hidden="1" x14ac:dyDescent="0.45"/>
    <row r="327" ht="15.4" hidden="1" x14ac:dyDescent="0.45"/>
    <row r="328" ht="15.4" hidden="1" x14ac:dyDescent="0.45"/>
    <row r="329" ht="15.4" hidden="1" x14ac:dyDescent="0.45"/>
    <row r="330" ht="15.4" hidden="1" x14ac:dyDescent="0.45"/>
    <row r="331" ht="3" hidden="1" customHeight="1" x14ac:dyDescent="0.45"/>
    <row r="332" ht="3" hidden="1" customHeight="1" x14ac:dyDescent="0.45"/>
    <row r="333" ht="3" hidden="1" customHeight="1" x14ac:dyDescent="0.45"/>
    <row r="334" ht="3" hidden="1" customHeight="1" x14ac:dyDescent="0.45"/>
    <row r="335" ht="3" hidden="1" customHeight="1" x14ac:dyDescent="0.45"/>
    <row r="336" ht="3" customHeight="1" x14ac:dyDescent="0.45"/>
    <row r="337" ht="15.75" customHeight="1" x14ac:dyDescent="0.45"/>
    <row r="338" ht="15.75" customHeight="1" x14ac:dyDescent="0.45"/>
    <row r="339" ht="15.75" customHeight="1" x14ac:dyDescent="0.45"/>
    <row r="340" ht="15.75" customHeight="1" x14ac:dyDescent="0.45"/>
    <row r="341" ht="15.75" customHeight="1" x14ac:dyDescent="0.45"/>
    <row r="342" ht="15.75" customHeight="1" x14ac:dyDescent="0.45"/>
    <row r="343" ht="15.75" customHeight="1" x14ac:dyDescent="0.45"/>
    <row r="344" ht="15.75" customHeight="1" x14ac:dyDescent="0.45"/>
    <row r="345" ht="15.75" customHeight="1" x14ac:dyDescent="0.45"/>
    <row r="346" ht="15.75" customHeight="1" x14ac:dyDescent="0.45"/>
    <row r="347" ht="15.75" customHeight="1" x14ac:dyDescent="0.45"/>
    <row r="348" ht="15.75" customHeight="1" x14ac:dyDescent="0.45"/>
    <row r="349" ht="15.75" customHeight="1" x14ac:dyDescent="0.45"/>
    <row r="350" ht="15.75" customHeight="1" x14ac:dyDescent="0.45"/>
    <row r="351" ht="15.75" customHeight="1" x14ac:dyDescent="0.45"/>
    <row r="352" ht="15.75" customHeight="1" x14ac:dyDescent="0.45"/>
    <row r="353" ht="15.75" customHeight="1" x14ac:dyDescent="0.45"/>
    <row r="354" ht="15.75" customHeight="1" x14ac:dyDescent="0.45"/>
    <row r="355" ht="15.75" customHeight="1" x14ac:dyDescent="0.45"/>
    <row r="356" ht="15.75" customHeight="1" x14ac:dyDescent="0.45"/>
    <row r="357" ht="15.75" customHeight="1" x14ac:dyDescent="0.45"/>
    <row r="358" ht="15.75" customHeight="1" x14ac:dyDescent="0.45"/>
  </sheetData>
  <sheetProtection algorithmName="SHA-512" hashValue="3CJlsGLICYCSfjx9ECM2AalsVZdmvypOpShizzsQiNhDfuTnQJVGTBCgCF/BR+zYw3zwXWUYe/ZES14ZM2yMBQ==" saltValue="3mA85iSU9nmtMh+iPppyhg==" spinCount="100000" sheet="1" objects="1" scenarios="1"/>
  <mergeCells count="340">
    <mergeCell ref="B1:H2"/>
    <mergeCell ref="J2:K2"/>
    <mergeCell ref="D3:F3"/>
    <mergeCell ref="J3:K3"/>
    <mergeCell ref="J4:K4"/>
    <mergeCell ref="E5:H5"/>
    <mergeCell ref="J5:K5"/>
    <mergeCell ref="J11:K11"/>
    <mergeCell ref="B12:D12"/>
    <mergeCell ref="J12:K12"/>
    <mergeCell ref="B13:D13"/>
    <mergeCell ref="J13:K13"/>
    <mergeCell ref="B14:D14"/>
    <mergeCell ref="J14:K14"/>
    <mergeCell ref="J6:K6"/>
    <mergeCell ref="J7:K7"/>
    <mergeCell ref="B8:D8"/>
    <mergeCell ref="G8:H11"/>
    <mergeCell ref="J8:K8"/>
    <mergeCell ref="B9:D9"/>
    <mergeCell ref="J9:K9"/>
    <mergeCell ref="B10:D10"/>
    <mergeCell ref="J10:K10"/>
    <mergeCell ref="B11:D11"/>
    <mergeCell ref="C20:D20"/>
    <mergeCell ref="K20:K27"/>
    <mergeCell ref="C21:D21"/>
    <mergeCell ref="C22:D22"/>
    <mergeCell ref="C23:D23"/>
    <mergeCell ref="C24:D24"/>
    <mergeCell ref="C25:D25"/>
    <mergeCell ref="C26:D26"/>
    <mergeCell ref="B15:D15"/>
    <mergeCell ref="J15:K15"/>
    <mergeCell ref="J16:K16"/>
    <mergeCell ref="J17:K17"/>
    <mergeCell ref="J18:K18"/>
    <mergeCell ref="C19:D19"/>
    <mergeCell ref="J19:K19"/>
    <mergeCell ref="J33:K33"/>
    <mergeCell ref="J34:K34"/>
    <mergeCell ref="J35:K35"/>
    <mergeCell ref="J36:K36"/>
    <mergeCell ref="C38:H38"/>
    <mergeCell ref="J38:K38"/>
    <mergeCell ref="J28:K28"/>
    <mergeCell ref="J29:K29"/>
    <mergeCell ref="J30:K30"/>
    <mergeCell ref="D31:G31"/>
    <mergeCell ref="J31:K31"/>
    <mergeCell ref="J32:K32"/>
    <mergeCell ref="J39:K39"/>
    <mergeCell ref="J40:K41"/>
    <mergeCell ref="C41:D41"/>
    <mergeCell ref="B42:B45"/>
    <mergeCell ref="C42:D42"/>
    <mergeCell ref="G42:H42"/>
    <mergeCell ref="C43:D43"/>
    <mergeCell ref="F43:H43"/>
    <mergeCell ref="J43:K43"/>
    <mergeCell ref="C44:D44"/>
    <mergeCell ref="C47:D48"/>
    <mergeCell ref="J47:K49"/>
    <mergeCell ref="C49:D49"/>
    <mergeCell ref="C50:D50"/>
    <mergeCell ref="J50:K50"/>
    <mergeCell ref="C51:D51"/>
    <mergeCell ref="F44:G44"/>
    <mergeCell ref="J44:K44"/>
    <mergeCell ref="C45:D45"/>
    <mergeCell ref="J45:K45"/>
    <mergeCell ref="C46:D46"/>
    <mergeCell ref="J46:K46"/>
    <mergeCell ref="J56:K56"/>
    <mergeCell ref="C57:E57"/>
    <mergeCell ref="J57:K58"/>
    <mergeCell ref="C58:H58"/>
    <mergeCell ref="J59:K59"/>
    <mergeCell ref="J60:K60"/>
    <mergeCell ref="J53:K53"/>
    <mergeCell ref="C54:D54"/>
    <mergeCell ref="J54:K54"/>
    <mergeCell ref="C55:D55"/>
    <mergeCell ref="F55:G55"/>
    <mergeCell ref="J55:K55"/>
    <mergeCell ref="B53:H53"/>
    <mergeCell ref="F61:F64"/>
    <mergeCell ref="G61:H64"/>
    <mergeCell ref="J61:K62"/>
    <mergeCell ref="J63:K65"/>
    <mergeCell ref="G65:H65"/>
    <mergeCell ref="J66:K66"/>
    <mergeCell ref="J68:K68"/>
    <mergeCell ref="J70:K70"/>
    <mergeCell ref="J73:K73"/>
    <mergeCell ref="J79:K79"/>
    <mergeCell ref="J80:K80"/>
    <mergeCell ref="J81:K81"/>
    <mergeCell ref="J82:K82"/>
    <mergeCell ref="J83:K83"/>
    <mergeCell ref="J84:K84"/>
    <mergeCell ref="J67:K67"/>
    <mergeCell ref="J69:K69"/>
    <mergeCell ref="J76:K76"/>
    <mergeCell ref="J77:K77"/>
    <mergeCell ref="J78:K78"/>
    <mergeCell ref="J74:K74"/>
    <mergeCell ref="C104:D104"/>
    <mergeCell ref="J104:K104"/>
    <mergeCell ref="J85:K85"/>
    <mergeCell ref="J86:K86"/>
    <mergeCell ref="J87:K87"/>
    <mergeCell ref="J88:K88"/>
    <mergeCell ref="J89:K89"/>
    <mergeCell ref="D90:G90"/>
    <mergeCell ref="J90:K90"/>
    <mergeCell ref="C103:D103"/>
    <mergeCell ref="J91:K91"/>
    <mergeCell ref="J92:K92"/>
    <mergeCell ref="J93:K93"/>
    <mergeCell ref="J94:K94"/>
    <mergeCell ref="J95:K95"/>
    <mergeCell ref="C97:H97"/>
    <mergeCell ref="J97:K97"/>
    <mergeCell ref="F103:G103"/>
    <mergeCell ref="J103:K103"/>
    <mergeCell ref="C105:D105"/>
    <mergeCell ref="J105:K105"/>
    <mergeCell ref="J98:K98"/>
    <mergeCell ref="J99:K100"/>
    <mergeCell ref="C100:D100"/>
    <mergeCell ref="C113:D113"/>
    <mergeCell ref="J113:K113"/>
    <mergeCell ref="C114:D114"/>
    <mergeCell ref="F114:G114"/>
    <mergeCell ref="J114:K114"/>
    <mergeCell ref="C106:D107"/>
    <mergeCell ref="J106:K108"/>
    <mergeCell ref="C108:D108"/>
    <mergeCell ref="C109:D109"/>
    <mergeCell ref="J109:K109"/>
    <mergeCell ref="C110:D110"/>
    <mergeCell ref="J110:K110"/>
    <mergeCell ref="B112:H112"/>
    <mergeCell ref="B101:B104"/>
    <mergeCell ref="C101:D101"/>
    <mergeCell ref="G101:H101"/>
    <mergeCell ref="C102:D102"/>
    <mergeCell ref="F102:H102"/>
    <mergeCell ref="J102:K102"/>
    <mergeCell ref="F120:F123"/>
    <mergeCell ref="G120:H123"/>
    <mergeCell ref="J120:K120"/>
    <mergeCell ref="J121:K122"/>
    <mergeCell ref="J123:K125"/>
    <mergeCell ref="G124:H124"/>
    <mergeCell ref="J115:K115"/>
    <mergeCell ref="C116:E116"/>
    <mergeCell ref="J116:K117"/>
    <mergeCell ref="C117:H117"/>
    <mergeCell ref="J118:K118"/>
    <mergeCell ref="J119:K119"/>
    <mergeCell ref="J138:K138"/>
    <mergeCell ref="J139:K139"/>
    <mergeCell ref="J140:K140"/>
    <mergeCell ref="J141:K141"/>
    <mergeCell ref="J142:K142"/>
    <mergeCell ref="J143:K143"/>
    <mergeCell ref="J126:K126"/>
    <mergeCell ref="J127:K127"/>
    <mergeCell ref="J135:K135"/>
    <mergeCell ref="J136:K136"/>
    <mergeCell ref="J137:K137"/>
    <mergeCell ref="J128:K128"/>
    <mergeCell ref="J129:K129"/>
    <mergeCell ref="J130:K130"/>
    <mergeCell ref="J150:K150"/>
    <mergeCell ref="J151:K151"/>
    <mergeCell ref="J152:K152"/>
    <mergeCell ref="J153:K153"/>
    <mergeCell ref="J154:K154"/>
    <mergeCell ref="C156:H156"/>
    <mergeCell ref="J156:K156"/>
    <mergeCell ref="J144:K144"/>
    <mergeCell ref="J145:K145"/>
    <mergeCell ref="J146:K146"/>
    <mergeCell ref="J147:K147"/>
    <mergeCell ref="J148:K148"/>
    <mergeCell ref="D149:G149"/>
    <mergeCell ref="J149:K149"/>
    <mergeCell ref="J157:K157"/>
    <mergeCell ref="J158:K159"/>
    <mergeCell ref="C159:D159"/>
    <mergeCell ref="B160:B163"/>
    <mergeCell ref="C160:D160"/>
    <mergeCell ref="G160:H160"/>
    <mergeCell ref="C161:D161"/>
    <mergeCell ref="F161:H161"/>
    <mergeCell ref="J161:K161"/>
    <mergeCell ref="C162:D162"/>
    <mergeCell ref="C165:D166"/>
    <mergeCell ref="J165:K167"/>
    <mergeCell ref="C167:D167"/>
    <mergeCell ref="C168:D168"/>
    <mergeCell ref="J168:K168"/>
    <mergeCell ref="C169:D169"/>
    <mergeCell ref="J169:K169"/>
    <mergeCell ref="F162:G162"/>
    <mergeCell ref="J162:K162"/>
    <mergeCell ref="C163:D163"/>
    <mergeCell ref="J163:K163"/>
    <mergeCell ref="C164:D164"/>
    <mergeCell ref="J164:K164"/>
    <mergeCell ref="C175:E175"/>
    <mergeCell ref="J175:K176"/>
    <mergeCell ref="C176:H176"/>
    <mergeCell ref="J177:K177"/>
    <mergeCell ref="J178:K178"/>
    <mergeCell ref="J170:K170"/>
    <mergeCell ref="C172:D172"/>
    <mergeCell ref="J172:K172"/>
    <mergeCell ref="C173:D173"/>
    <mergeCell ref="F173:G173"/>
    <mergeCell ref="J173:K173"/>
    <mergeCell ref="B171:H171"/>
    <mergeCell ref="F179:F182"/>
    <mergeCell ref="G179:H182"/>
    <mergeCell ref="J179:K180"/>
    <mergeCell ref="J181:K183"/>
    <mergeCell ref="G183:H183"/>
    <mergeCell ref="J184:K184"/>
    <mergeCell ref="J186:K186"/>
    <mergeCell ref="J187:K187"/>
    <mergeCell ref="J174:K174"/>
    <mergeCell ref="J198:K198"/>
    <mergeCell ref="J199:K199"/>
    <mergeCell ref="J200:K200"/>
    <mergeCell ref="J201:K201"/>
    <mergeCell ref="J202:K202"/>
    <mergeCell ref="J203:K203"/>
    <mergeCell ref="J185:K185"/>
    <mergeCell ref="J188:K189"/>
    <mergeCell ref="J194:K194"/>
    <mergeCell ref="J195:K195"/>
    <mergeCell ref="J196:K196"/>
    <mergeCell ref="J197:K197"/>
    <mergeCell ref="J209:K209"/>
    <mergeCell ref="J210:K210"/>
    <mergeCell ref="J211:K211"/>
    <mergeCell ref="J212:K212"/>
    <mergeCell ref="J220:K220"/>
    <mergeCell ref="C221:D221"/>
    <mergeCell ref="J221:K221"/>
    <mergeCell ref="J213:K213"/>
    <mergeCell ref="J204:K204"/>
    <mergeCell ref="J205:K205"/>
    <mergeCell ref="J206:K206"/>
    <mergeCell ref="J208:K208"/>
    <mergeCell ref="J207:K207"/>
    <mergeCell ref="J232:K232"/>
    <mergeCell ref="J233:K233"/>
    <mergeCell ref="J234:K235"/>
    <mergeCell ref="J236:K236"/>
    <mergeCell ref="J237:K238"/>
    <mergeCell ref="C222:D222"/>
    <mergeCell ref="J222:K222"/>
    <mergeCell ref="J215:K215"/>
    <mergeCell ref="C231:D231"/>
    <mergeCell ref="J231:K231"/>
    <mergeCell ref="C226:D226"/>
    <mergeCell ref="C227:D227"/>
    <mergeCell ref="J227:K227"/>
    <mergeCell ref="J216:K216"/>
    <mergeCell ref="J217:K218"/>
    <mergeCell ref="J223:K223"/>
    <mergeCell ref="J224:K226"/>
    <mergeCell ref="J228:K228"/>
    <mergeCell ref="C218:D218"/>
    <mergeCell ref="C219:D219"/>
    <mergeCell ref="C220:D220"/>
    <mergeCell ref="B230:H230"/>
    <mergeCell ref="J254:K254"/>
    <mergeCell ref="J265:K265"/>
    <mergeCell ref="J242:K242"/>
    <mergeCell ref="J253:K253"/>
    <mergeCell ref="J239:K241"/>
    <mergeCell ref="J243:K243"/>
    <mergeCell ref="J245:K245"/>
    <mergeCell ref="J246:K246"/>
    <mergeCell ref="J255:K255"/>
    <mergeCell ref="C282:D282"/>
    <mergeCell ref="J278:K278"/>
    <mergeCell ref="C279:D279"/>
    <mergeCell ref="J279:K279"/>
    <mergeCell ref="C270:D270"/>
    <mergeCell ref="J270:K270"/>
    <mergeCell ref="C271:D271"/>
    <mergeCell ref="J271:K271"/>
    <mergeCell ref="C272:D272"/>
    <mergeCell ref="C273:D273"/>
    <mergeCell ref="J272:K272"/>
    <mergeCell ref="J273:K273"/>
    <mergeCell ref="B271:B274"/>
    <mergeCell ref="C280:D280"/>
    <mergeCell ref="J280:K280"/>
    <mergeCell ref="C281:D281"/>
    <mergeCell ref="J281:K281"/>
    <mergeCell ref="J266:K266"/>
    <mergeCell ref="J267:K267"/>
    <mergeCell ref="C268:D268"/>
    <mergeCell ref="J268:K268"/>
    <mergeCell ref="C269:D269"/>
    <mergeCell ref="J269:K269"/>
    <mergeCell ref="C274:D274"/>
    <mergeCell ref="C276:D276"/>
    <mergeCell ref="B278:B279"/>
    <mergeCell ref="C283:D283"/>
    <mergeCell ref="F284:G284"/>
    <mergeCell ref="J274:K274"/>
    <mergeCell ref="J282:K282"/>
    <mergeCell ref="D208:G208"/>
    <mergeCell ref="C215:H215"/>
    <mergeCell ref="B219:B222"/>
    <mergeCell ref="G219:H219"/>
    <mergeCell ref="F220:H220"/>
    <mergeCell ref="F221:G221"/>
    <mergeCell ref="C223:D223"/>
    <mergeCell ref="C224:D225"/>
    <mergeCell ref="C228:D228"/>
    <mergeCell ref="C232:D232"/>
    <mergeCell ref="F232:G232"/>
    <mergeCell ref="C234:E234"/>
    <mergeCell ref="C235:H235"/>
    <mergeCell ref="F238:F241"/>
    <mergeCell ref="G238:H241"/>
    <mergeCell ref="G242:H242"/>
    <mergeCell ref="B265:B266"/>
    <mergeCell ref="C265:D265"/>
    <mergeCell ref="F265:G265"/>
    <mergeCell ref="B268:B270"/>
  </mergeCells>
  <conditionalFormatting sqref="B125:B130 B132:B134">
    <cfRule type="expression" dxfId="380" priority="68">
      <formula>$D$92="VOE"</formula>
    </cfRule>
  </conditionalFormatting>
  <conditionalFormatting sqref="B131">
    <cfRule type="expression" dxfId="379" priority="1">
      <formula>$D$33="VOE"</formula>
    </cfRule>
  </conditionalFormatting>
  <conditionalFormatting sqref="B38:H51">
    <cfRule type="expression" dxfId="378" priority="93">
      <formula>$D$33="Pay Stubs"</formula>
    </cfRule>
  </conditionalFormatting>
  <conditionalFormatting sqref="B55:H78">
    <cfRule type="expression" dxfId="377" priority="80">
      <formula>$D$33="VOE"</formula>
    </cfRule>
  </conditionalFormatting>
  <conditionalFormatting sqref="B97:H110">
    <cfRule type="expression" dxfId="376" priority="73">
      <formula>$D$92="Pay Stubs"</formula>
    </cfRule>
  </conditionalFormatting>
  <conditionalFormatting sqref="B114:H124 B135:H137">
    <cfRule type="expression" dxfId="375" priority="72">
      <formula>$D$92="VOE"</formula>
    </cfRule>
  </conditionalFormatting>
  <conditionalFormatting sqref="B156:H169">
    <cfRule type="expression" dxfId="374" priority="56">
      <formula>$D$151="Pay Stubs"</formula>
    </cfRule>
  </conditionalFormatting>
  <conditionalFormatting sqref="B173:H174 B175 G175:H175">
    <cfRule type="expression" dxfId="373" priority="55">
      <formula>$D$151="VOE"</formula>
    </cfRule>
  </conditionalFormatting>
  <conditionalFormatting sqref="B176:H196">
    <cfRule type="expression" dxfId="372" priority="46">
      <formula>$D$151="VOE"</formula>
    </cfRule>
  </conditionalFormatting>
  <conditionalFormatting sqref="B215:H228">
    <cfRule type="expression" dxfId="371" priority="18">
      <formula>$D$210="Pay Stubs"</formula>
    </cfRule>
  </conditionalFormatting>
  <conditionalFormatting sqref="B232:H255">
    <cfRule type="expression" dxfId="370" priority="8">
      <formula>$D$210="VOE"</formula>
    </cfRule>
  </conditionalFormatting>
  <conditionalFormatting sqref="C57:E57">
    <cfRule type="cellIs" dxfId="369" priority="95" stopIfTrue="1" operator="equal">
      <formula>"Payroll Frequency changed, delete value in F79"</formula>
    </cfRule>
  </conditionalFormatting>
  <conditionalFormatting sqref="C116:E116">
    <cfRule type="cellIs" dxfId="368" priority="75" stopIfTrue="1" operator="equal">
      <formula>"Payroll Frequency changed, delete value in F79"</formula>
    </cfRule>
  </conditionalFormatting>
  <conditionalFormatting sqref="C175:E175">
    <cfRule type="cellIs" dxfId="367" priority="3" stopIfTrue="1" operator="equal">
      <formula>"Payroll Frequency changed, delete value in F79"</formula>
    </cfRule>
  </conditionalFormatting>
  <conditionalFormatting sqref="C234:E234">
    <cfRule type="cellIs" dxfId="366" priority="20" stopIfTrue="1" operator="equal">
      <formula>"Payroll Frequency changed, delete value in F79"</formula>
    </cfRule>
  </conditionalFormatting>
  <conditionalFormatting sqref="C238:E242 G242:H242 C243:F255">
    <cfRule type="expression" dxfId="365" priority="7">
      <formula>$D$210="VOE"</formula>
    </cfRule>
  </conditionalFormatting>
  <conditionalFormatting sqref="C66:F78">
    <cfRule type="expression" dxfId="364" priority="79">
      <formula>$D$33="VOE"</formula>
    </cfRule>
  </conditionalFormatting>
  <conditionalFormatting sqref="C125:F137">
    <cfRule type="expression" dxfId="363" priority="62">
      <formula>$D$92="VOE"</formula>
    </cfRule>
  </conditionalFormatting>
  <conditionalFormatting sqref="C175:F175">
    <cfRule type="expression" dxfId="362" priority="2">
      <formula>$D$92="VOE"</formula>
    </cfRule>
  </conditionalFormatting>
  <conditionalFormatting sqref="C184:F196">
    <cfRule type="expression" dxfId="361" priority="45">
      <formula>$D$151="VOE"</formula>
    </cfRule>
  </conditionalFormatting>
  <conditionalFormatting sqref="C125:H134">
    <cfRule type="expression" dxfId="360" priority="63">
      <formula>$D$92="VOE"</formula>
    </cfRule>
  </conditionalFormatting>
  <conditionalFormatting sqref="E19">
    <cfRule type="expression" dxfId="359" priority="87">
      <formula>$E$19&lt;&gt;""</formula>
    </cfRule>
  </conditionalFormatting>
  <conditionalFormatting sqref="E33">
    <cfRule type="expression" dxfId="358" priority="89">
      <formula>$D$33 = ""</formula>
    </cfRule>
  </conditionalFormatting>
  <conditionalFormatting sqref="E41:E51 G42">
    <cfRule type="expression" dxfId="357" priority="91">
      <formula>$D$33="Pay Stubs"</formula>
    </cfRule>
  </conditionalFormatting>
  <conditionalFormatting sqref="E55 C61:E65 G65:H65">
    <cfRule type="expression" dxfId="356" priority="90">
      <formula>$D$33="VOE"</formula>
    </cfRule>
  </conditionalFormatting>
  <conditionalFormatting sqref="E92">
    <cfRule type="expression" dxfId="355" priority="69">
      <formula>$D$92 = ""</formula>
    </cfRule>
  </conditionalFormatting>
  <conditionalFormatting sqref="E100:E110 G101">
    <cfRule type="expression" dxfId="354" priority="71">
      <formula>$D$92="Pay Stubs"</formula>
    </cfRule>
  </conditionalFormatting>
  <conditionalFormatting sqref="E114 C120:E124 G124:H124">
    <cfRule type="expression" dxfId="353" priority="70">
      <formula>$D$92="VOE"</formula>
    </cfRule>
  </conditionalFormatting>
  <conditionalFormatting sqref="E151">
    <cfRule type="expression" dxfId="352" priority="52">
      <formula>$D$151 = ""</formula>
    </cfRule>
  </conditionalFormatting>
  <conditionalFormatting sqref="E159:E169 G160">
    <cfRule type="expression" dxfId="351" priority="54">
      <formula>$D$151="Pay Stubs"</formula>
    </cfRule>
  </conditionalFormatting>
  <conditionalFormatting sqref="E173 C179:E183 G183:H183">
    <cfRule type="expression" dxfId="350" priority="53">
      <formula>$D$151="VOE"</formula>
    </cfRule>
  </conditionalFormatting>
  <conditionalFormatting sqref="E210">
    <cfRule type="expression" dxfId="349" priority="14">
      <formula>$D$210 = ""</formula>
    </cfRule>
  </conditionalFormatting>
  <conditionalFormatting sqref="E218:E228 G219">
    <cfRule type="expression" dxfId="348" priority="16">
      <formula>$D$210="Pay Stubs"</formula>
    </cfRule>
  </conditionalFormatting>
  <conditionalFormatting sqref="E232">
    <cfRule type="expression" dxfId="347" priority="15">
      <formula>$D$210="VOE"</formula>
    </cfRule>
  </conditionalFormatting>
  <conditionalFormatting sqref="E19:F19">
    <cfRule type="expression" dxfId="346" priority="88">
      <formula>$H$265= "Yes"</formula>
    </cfRule>
  </conditionalFormatting>
  <conditionalFormatting sqref="F19">
    <cfRule type="expression" dxfId="345" priority="86">
      <formula>$F$19&lt;&gt; ""</formula>
    </cfRule>
  </conditionalFormatting>
  <conditionalFormatting sqref="F57">
    <cfRule type="cellIs" dxfId="344" priority="94" stopIfTrue="1" operator="greaterThan">
      <formula>$G$57</formula>
    </cfRule>
    <cfRule type="cellIs" dxfId="343" priority="97" stopIfTrue="1" operator="lessThan">
      <formula>$G$57</formula>
    </cfRule>
  </conditionalFormatting>
  <conditionalFormatting sqref="F116">
    <cfRule type="cellIs" dxfId="342" priority="74" stopIfTrue="1" operator="greaterThan">
      <formula>$G$116</formula>
    </cfRule>
    <cfRule type="cellIs" dxfId="341" priority="77" stopIfTrue="1" operator="lessThan">
      <formula>$G$116</formula>
    </cfRule>
  </conditionalFormatting>
  <conditionalFormatting sqref="F175">
    <cfRule type="cellIs" dxfId="340" priority="5" stopIfTrue="1" operator="greaterThan">
      <formula>$G$175</formula>
    </cfRule>
    <cfRule type="cellIs" dxfId="339" priority="6" stopIfTrue="1" operator="lessThan">
      <formula>$G$175</formula>
    </cfRule>
  </conditionalFormatting>
  <conditionalFormatting sqref="F234">
    <cfRule type="cellIs" dxfId="338" priority="19" stopIfTrue="1" operator="greaterThan">
      <formula>$G$234</formula>
    </cfRule>
    <cfRule type="cellIs" dxfId="337" priority="22" stopIfTrue="1" operator="lessThan">
      <formula>$G$234</formula>
    </cfRule>
  </conditionalFormatting>
  <conditionalFormatting sqref="H44">
    <cfRule type="cellIs" dxfId="336" priority="96" stopIfTrue="1" operator="greaterThan">
      <formula>$I$44</formula>
    </cfRule>
    <cfRule type="cellIs" dxfId="335" priority="98" stopIfTrue="1" operator="lessThan">
      <formula>$I$44</formula>
    </cfRule>
  </conditionalFormatting>
  <conditionalFormatting sqref="H103">
    <cfRule type="cellIs" dxfId="334" priority="76" stopIfTrue="1" operator="greaterThan">
      <formula>$I$44</formula>
    </cfRule>
    <cfRule type="cellIs" dxfId="333" priority="78" stopIfTrue="1" operator="lessThan">
      <formula>$I$44</formula>
    </cfRule>
  </conditionalFormatting>
  <conditionalFormatting sqref="H162">
    <cfRule type="cellIs" dxfId="332" priority="61" stopIfTrue="1" operator="lessThan">
      <formula>$I$44</formula>
    </cfRule>
    <cfRule type="cellIs" dxfId="331" priority="59" stopIfTrue="1" operator="greaterThan">
      <formula>$I$44</formula>
    </cfRule>
  </conditionalFormatting>
  <conditionalFormatting sqref="H221">
    <cfRule type="cellIs" dxfId="330" priority="23" stopIfTrue="1" operator="lessThan">
      <formula>$I$44</formula>
    </cfRule>
    <cfRule type="cellIs" dxfId="329" priority="21" stopIfTrue="1" operator="greaterThan">
      <formula>$I$44</formula>
    </cfRule>
  </conditionalFormatting>
  <dataValidations count="33">
    <dataValidation type="custom" allowBlank="1" showInputMessage="1" showErrorMessage="1" errorTitle="Section" error="Incorrect Section!!" sqref="E100:E101 E103:E110" xr:uid="{00000000-0002-0000-0200-000000000000}">
      <formula1>INDIRECT("$D$92") = "VOE"</formula1>
    </dataValidation>
    <dataValidation type="custom" allowBlank="1" showInputMessage="1" showErrorMessage="1" errorTitle="Section" error="Incorrect Section!!" sqref="F255 C238:E242 C244:E255" xr:uid="{00000000-0002-0000-0200-000001000000}">
      <formula1>INDIRECT("$D$210") = "Pay Stubs"</formula1>
    </dataValidation>
    <dataValidation type="custom" allowBlank="1" showInputMessage="1" showErrorMessage="1" errorTitle="Section" error="Incorrect Section!!" sqref="E218:E219 E221:E228" xr:uid="{00000000-0002-0000-0200-000002000000}">
      <formula1>INDIRECT("$D$210") = "VOE"</formula1>
    </dataValidation>
    <dataValidation type="custom" allowBlank="1" showInputMessage="1" showErrorMessage="1" errorTitle="Section" error="Incorrect Section!!" sqref="F196 C179:E183 C185:E196" xr:uid="{00000000-0002-0000-0200-000003000000}">
      <formula1>INDIRECT("$D$151") = "Pay Stubs"</formula1>
    </dataValidation>
    <dataValidation type="custom" allowBlank="1" showInputMessage="1" showErrorMessage="1" errorTitle="Section" error="Incorrect Section!!" sqref="E162:E169 E159:E160" xr:uid="{00000000-0002-0000-0200-000004000000}">
      <formula1>INDIRECT("$D$151") = "VOE"</formula1>
    </dataValidation>
    <dataValidation type="custom" allowBlank="1" showInputMessage="1" showErrorMessage="1" errorTitle="Section" error="Incorrect Section!!" sqref="F137 C126:E137 C120:E124" xr:uid="{00000000-0002-0000-0200-000005000000}">
      <formula1>INDIRECT("$D$92") = "Pay Stubs"</formula1>
    </dataValidation>
    <dataValidation type="whole" allowBlank="1" showInputMessage="1" showErrorMessage="1" prompt="Enter number of pay periods per year, between 1 and 52." sqref="F19:F26" xr:uid="{00000000-0002-0000-0200-000006000000}">
      <formula1>1</formula1>
      <formula2>52</formula2>
    </dataValidation>
    <dataValidation allowBlank="1" showInputMessage="1" showErrorMessage="1" errorTitle="Section" error="Incorrect Section!!" sqref="C125:F125 C66:F66 C184:F184 C243:F243" xr:uid="{00000000-0002-0000-0200-000007000000}"/>
    <dataValidation type="whole" operator="lessThanOrEqual" allowBlank="1" showInputMessage="1" showErrorMessage="1" error="Weeks Employed to Date can not exceed Weeks Employed in Calendar Year." sqref="E268" xr:uid="{00000000-0002-0000-0200-000008000000}">
      <formula1>C267</formula1>
    </dataValidation>
    <dataValidation type="whole" allowBlank="1" showInputMessage="1" showErrorMessage="1" error="Weeks Off Work During Year + Weeks Employed to Date can not exceed 52." sqref="E265" xr:uid="{00000000-0002-0000-0200-000009000000}">
      <formula1>0</formula1>
      <formula2>D267</formula2>
    </dataValidation>
    <dataValidation type="list" allowBlank="1" showInputMessage="1" showErrorMessage="1" sqref="G65:H65 G42:H42 G124:H124 G101:H101 G183:H183 G160:H160 G242:H242 G219:H219" xr:uid="{00000000-0002-0000-0200-00000A000000}">
      <formula1>"Hourly Pay Rate, Weekly Pay Rate, Bi-Weekly Pay Rate, Semi-Monthly Pay Rate, Monthly Pay Rate, Annual Pay Rate"</formula1>
    </dataValidation>
    <dataValidation allowBlank="1" showInputMessage="1" showErrorMessage="1" prompt="If YTD amount is not listed on the pay stubs leave blank." sqref="F67:F77 F126:F136 F185:F195 F244:F254" xr:uid="{00000000-0002-0000-0200-00000B000000}"/>
    <dataValidation type="whole" allowBlank="1" showInputMessage="1" showErrorMessage="1" sqref="F57 H44 H103 F116 H162 F175 H221 F234" xr:uid="{00000000-0002-0000-0200-00000C000000}">
      <formula1>0</formula1>
      <formula2>24</formula2>
    </dataValidation>
    <dataValidation type="list" allowBlank="1" showInputMessage="1" showErrorMessage="1" error="Please delete the entry and select a schedule from the drop down list." sqref="E55 E43 E102 E114 E161 E173 E220 E232" xr:uid="{00000000-0002-0000-0200-00000D000000}">
      <formula1>"Weekly, Bi-Weekly, Semi-Monthly, Monthly"</formula1>
    </dataValidation>
    <dataValidation allowBlank="1" showInputMessage="1" showErrorMessage="1" prompt="If a range of hours is indicated on the VOE, enter the high end of the range." sqref="C41:D41 C100:D100 C159:D159 C269:D269 C218:D218" xr:uid="{00000000-0002-0000-0200-00000E000000}"/>
    <dataValidation showDropDown="1" showInputMessage="1" showErrorMessage="1" sqref="G33:G34 G92:G93 G151:G152 G210:G211" xr:uid="{00000000-0002-0000-0200-00000F000000}"/>
    <dataValidation type="list" allowBlank="1" showInputMessage="1" showErrorMessage="1" sqref="D33 D92 D151 D210" xr:uid="{00000000-0002-0000-0200-000010000000}">
      <formula1>"VOE, Pay Stubs"</formula1>
    </dataValidation>
    <dataValidation allowBlank="1" showInputMessage="1" showErrorMessage="1" prompt="If Thru Date is not provided, enter the date the VOE was signed." sqref="C44:D44 C103:D103 C162:D162 C221:D221" xr:uid="{00000000-0002-0000-0200-000011000000}"/>
    <dataValidation allowBlank="1" showInputMessage="1" showErrorMessage="1" prompt="Enter the type of income documentation used to qualify the household." sqref="C33 C92 C151 C210" xr:uid="{00000000-0002-0000-0200-000012000000}"/>
    <dataValidation allowBlank="1" showInputMessage="1" showErrorMessage="1" prompt="If blank, worksheet calculation assumes the person was employed at position prior to January 1 of the income documentation year." sqref="C35 C94 C153 C212" xr:uid="{00000000-0002-0000-0200-000013000000}"/>
    <dataValidation allowBlank="1" showInputMessage="1" showErrorMessage="1" prompt="If unknown enter Weekly." sqref="C43:D43 C102:D102 C161:D161 C220:D220" xr:uid="{00000000-0002-0000-0200-000014000000}"/>
    <dataValidation allowBlank="1" showInputMessage="1" showErrorMessage="1" prompt="Enter the Househol Member Number (1-10) from the Household Summary Tab." sqref="D5" xr:uid="{00000000-0002-0000-0200-000015000000}"/>
    <dataValidation type="list" allowBlank="1" showInputMessage="1" showErrorMessage="1" sqref="H265" xr:uid="{00000000-0002-0000-0200-000016000000}">
      <formula1>"No, Yes"</formula1>
    </dataValidation>
    <dataValidation allowBlank="1" showInputMessage="1" showErrorMessage="1" prompt="Count full weeks from off season start date to off season end date indicated on VOE." sqref="C265:D265" xr:uid="{00000000-0002-0000-0200-000017000000}"/>
    <dataValidation allowBlank="1" showInputMessage="1" showErrorMessage="1" prompt="It is important to determine the pay schedule to accurately calculate pay periods to date." sqref="F44:G44 C57:E57 C116:E116 F103:G103 C175:E175 F162:G162 C234:E234 F221:G221" xr:uid="{00000000-0002-0000-0200-000018000000}"/>
    <dataValidation allowBlank="1" showInputMessage="1" showErrorMessage="1" prompt="Include vacation, holiday and sick pay in Base Pay." sqref="B66 B125 B184 B243" xr:uid="{00000000-0002-0000-0200-000019000000}"/>
    <dataValidation allowBlank="1" showInputMessage="1" showErrorMessage="1" prompt="Include vacation, holiday and sick time in regular/base hours.  " sqref="B64 B123 B182 B241" xr:uid="{00000000-0002-0000-0200-00001A000000}"/>
    <dataValidation allowBlank="1" showInputMessage="1" showErrorMessage="1" prompt="Earnings for the remainder of the year will be based on the monthly average of the adjusted income from the two most recent years.  If less than two prior years self employment history, the current year will be included in the average." sqref="H278" xr:uid="{00000000-0002-0000-0200-00001B000000}"/>
    <dataValidation allowBlank="1" showInputMessage="1" showErrorMessage="1" prompt="Monthly Average * Months Remaining in Current Year + Current Year Gross income." sqref="F284:G284" xr:uid="{00000000-0002-0000-0200-00001C000000}"/>
    <dataValidation allowBlank="1" showInputMessage="1" showErrorMessage="1" prompt="Gross income will be calculated by taking the net income and adding back the amount of depreciation or amortization taken in that year.  If the resulting income is negative, gross income will be indicated as $0 for the year." sqref="C283:D283" xr:uid="{00000000-0002-0000-0200-00001D000000}"/>
    <dataValidation type="custom" allowBlank="1" showInputMessage="1" showErrorMessage="1" errorTitle="Section" error="Incorrect Section!!" sqref="E41:E42 E44:E51" xr:uid="{00000000-0002-0000-0200-00001E000000}">
      <formula1>INDIRECT("$D$33") = "VOE"</formula1>
    </dataValidation>
    <dataValidation type="custom" allowBlank="1" showInputMessage="1" showErrorMessage="1" errorTitle="Section" error="Incorrect Section!!" sqref="F78 C61:E65 C67:E78" xr:uid="{00000000-0002-0000-0200-00001F000000}">
      <formula1>INDIRECT("$D$33") = "Pay Stubs"</formula1>
    </dataValidation>
    <dataValidation type="date" allowBlank="1" showInputMessage="1" showErrorMessage="1" errorTitle="Invalid Date" error="The date you entered is either invalid format or out of range. Please make sure the date is corrent and then proceed." promptTitle="Date Format" prompt="mm/dd/yyyy" sqref="D35 D94 D153 D212" xr:uid="{00000000-0002-0000-0200-000020000000}">
      <formula1>EDATE(TODAY(),-1200)</formula1>
      <formula2>TODAY()</formula2>
    </dataValidation>
  </dataValidations>
  <hyperlinks>
    <hyperlink ref="H29" location="'HH Member 1'!A3" display="Back to Top ^" xr:uid="{00000000-0004-0000-0200-000000000000}"/>
    <hyperlink ref="B9:D9" location="'HH Member 1'!Position2" display="Position 2" xr:uid="{00000000-0004-0000-0200-000001000000}"/>
    <hyperlink ref="B10:D10" location="'HH Member 1'!Position3" display="Position 3" xr:uid="{00000000-0004-0000-0200-000002000000}"/>
    <hyperlink ref="B11:D11" location="'HH Member 1'!Position4" display="Position 4" xr:uid="{00000000-0004-0000-0200-000003000000}"/>
    <hyperlink ref="B12:D12" location="'HH Member 1'!OtherIncome" display="Other Income" xr:uid="{00000000-0004-0000-0200-000004000000}"/>
    <hyperlink ref="B13:D13" location="'HH Member 1'!SeasonalIncome" display="Seasonal Income" xr:uid="{00000000-0004-0000-0200-000005000000}"/>
    <hyperlink ref="B14:D14" location="'HH Member 1'!SelfEmploymentIncome" display="Self Employment Income" xr:uid="{00000000-0004-0000-0200-000006000000}"/>
    <hyperlink ref="H88" location="'HH Member 1'!A3" display="Back to Top ^" xr:uid="{00000000-0004-0000-0200-000007000000}"/>
    <hyperlink ref="H147" location="'HH Member 1'!A3" display="Back to Top ^" xr:uid="{00000000-0004-0000-0200-000008000000}"/>
    <hyperlink ref="H287" location="'HH Member 1'!A3" display="Back to Top ^" xr:uid="{00000000-0004-0000-0200-000009000000}"/>
    <hyperlink ref="B8:D8" location="'HH Member 1'!Position1" display="'HH Member 1'!Position1" xr:uid="{00000000-0004-0000-0200-00000A000000}"/>
    <hyperlink ref="H206" location="'HH Member 1'!A3" display="Back to Top ^" xr:uid="{00000000-0004-0000-0200-00000B000000}"/>
  </hyperlinks>
  <pageMargins left="0.25" right="0.25" top="0.5" bottom="0.5" header="0.3" footer="0.3"/>
  <pageSetup orientation="portrait" blackAndWhite="1" errors="blank" r:id="rId1"/>
  <headerFooter>
    <oddFooter>&amp;R&amp;8 1/1/2023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Y357"/>
  <sheetViews>
    <sheetView showGridLines="0" showRowColHeaders="0" zoomScaleNormal="100" workbookViewId="0">
      <pane ySplit="2" topLeftCell="A3" activePane="bottomLeft" state="frozen"/>
      <selection pane="bottomLeft" activeCell="E24" sqref="E24"/>
    </sheetView>
  </sheetViews>
  <sheetFormatPr defaultColWidth="9" defaultRowHeight="0" customHeight="1" zeroHeight="1" x14ac:dyDescent="0.45"/>
  <cols>
    <col min="1" max="1" width="1.5" style="16" customWidth="1"/>
    <col min="2" max="2" width="20.75" style="16" customWidth="1"/>
    <col min="3" max="3" width="11.625" style="16" customWidth="1"/>
    <col min="4" max="4" width="14.75" style="16" customWidth="1"/>
    <col min="5" max="5" width="13.75" style="16" customWidth="1"/>
    <col min="6" max="6" width="13.625" style="16" bestFit="1" customWidth="1"/>
    <col min="7" max="7" width="12.25" style="16" customWidth="1"/>
    <col min="8" max="8" width="12.75" style="16" bestFit="1" customWidth="1"/>
    <col min="9" max="9" width="5.875" style="16" customWidth="1"/>
    <col min="10" max="10" width="43.875" style="85" customWidth="1"/>
    <col min="11" max="11" width="61" style="134" customWidth="1"/>
    <col min="12" max="12" width="7.75" style="21" customWidth="1"/>
    <col min="13" max="13" width="9.375" style="16" customWidth="1"/>
    <col min="14" max="15" width="9" style="16" customWidth="1"/>
    <col min="16" max="16" width="12.875" style="16" customWidth="1"/>
    <col min="17" max="17" width="9" style="16" customWidth="1"/>
    <col min="18" max="18" width="11.625" style="16" customWidth="1"/>
    <col min="19" max="19" width="13.125" style="16" customWidth="1"/>
    <col min="20" max="20" width="12.25" style="16" customWidth="1"/>
    <col min="21" max="21" width="10.5" style="16" customWidth="1"/>
    <col min="22" max="22" width="12" style="16" customWidth="1"/>
    <col min="23" max="23" width="10.125" style="16" customWidth="1"/>
    <col min="24" max="25" width="9" style="16" customWidth="1"/>
    <col min="26" max="16384" width="9" style="16"/>
  </cols>
  <sheetData>
    <row r="1" spans="1:22" ht="15.75" customHeight="1" x14ac:dyDescent="0.45">
      <c r="A1" s="13"/>
      <c r="B1" s="427" t="s">
        <v>289</v>
      </c>
      <c r="C1" s="427"/>
      <c r="D1" s="427"/>
      <c r="E1" s="427"/>
      <c r="F1" s="427"/>
      <c r="G1" s="427"/>
      <c r="H1" s="427"/>
      <c r="I1" s="14"/>
      <c r="K1" s="124"/>
      <c r="L1" s="15"/>
      <c r="M1" s="55"/>
      <c r="N1" s="55"/>
      <c r="O1" s="55"/>
      <c r="P1" s="55"/>
      <c r="Q1" s="55"/>
      <c r="R1" s="55"/>
      <c r="S1" s="55"/>
      <c r="T1" s="55"/>
      <c r="U1" s="55"/>
      <c r="V1" s="55"/>
    </row>
    <row r="2" spans="1:22" ht="22.5" customHeight="1" x14ac:dyDescent="0.6">
      <c r="A2" s="13"/>
      <c r="B2" s="427"/>
      <c r="C2" s="427"/>
      <c r="D2" s="427"/>
      <c r="E2" s="427"/>
      <c r="F2" s="427"/>
      <c r="G2" s="427"/>
      <c r="H2" s="427"/>
      <c r="I2" s="14"/>
      <c r="J2" s="428" t="s">
        <v>261</v>
      </c>
      <c r="K2" s="429"/>
      <c r="L2" s="15"/>
      <c r="M2" s="55"/>
      <c r="N2" s="55"/>
      <c r="O2" s="55"/>
      <c r="P2" s="55"/>
      <c r="Q2" s="55"/>
      <c r="R2" s="55"/>
      <c r="S2" s="55"/>
      <c r="T2" s="55"/>
      <c r="U2" s="55"/>
      <c r="V2" s="55"/>
    </row>
    <row r="3" spans="1:22" ht="38.25" customHeight="1" x14ac:dyDescent="0.45">
      <c r="A3" s="17"/>
      <c r="B3" s="18"/>
      <c r="C3" s="18"/>
      <c r="D3" s="430" t="s">
        <v>237</v>
      </c>
      <c r="E3" s="430"/>
      <c r="F3" s="430"/>
      <c r="G3" s="19"/>
      <c r="H3" s="19"/>
      <c r="I3" s="17"/>
      <c r="J3" s="431"/>
      <c r="K3" s="431"/>
      <c r="L3" s="15"/>
      <c r="M3" s="55"/>
      <c r="N3" s="55"/>
      <c r="O3" s="55"/>
      <c r="P3" s="55"/>
      <c r="Q3" s="55"/>
      <c r="R3" s="55"/>
      <c r="S3" s="55"/>
      <c r="T3" s="55"/>
      <c r="U3" s="55"/>
      <c r="V3" s="55"/>
    </row>
    <row r="4" spans="1:22" ht="15.75" thickBot="1" x14ac:dyDescent="0.5">
      <c r="A4" s="17"/>
      <c r="B4" s="135" t="s">
        <v>56</v>
      </c>
      <c r="C4" s="136"/>
      <c r="D4" s="137"/>
      <c r="E4" s="138"/>
      <c r="F4" s="139"/>
      <c r="G4" s="139"/>
      <c r="H4" s="140"/>
      <c r="I4" s="17"/>
      <c r="J4" s="432" t="s">
        <v>222</v>
      </c>
      <c r="K4" s="432"/>
      <c r="L4" s="15"/>
      <c r="M4" s="55"/>
      <c r="N4" s="55"/>
      <c r="O4" s="55"/>
      <c r="P4" s="55"/>
      <c r="Q4" s="55"/>
      <c r="R4" s="55"/>
      <c r="S4" s="55"/>
      <c r="T4" s="55"/>
      <c r="U4" s="55"/>
      <c r="V4" s="55"/>
    </row>
    <row r="5" spans="1:22" ht="30.75" customHeight="1" thickBot="1" x14ac:dyDescent="0.5">
      <c r="A5" s="20"/>
      <c r="B5" s="141" t="s">
        <v>55</v>
      </c>
      <c r="C5" s="142"/>
      <c r="D5" s="143">
        <v>2</v>
      </c>
      <c r="E5" s="433" t="str">
        <f>IF(D5 = "", "", IF(OR(D5=0, D5&gt;15), "Invalid Household Member Number", IF(VLOOKUP(D5, Name, 2, FALSE) = "", "Name not entered on Household Summary", VLOOKUP(D5, Name, 2, FALSE))))</f>
        <v>Name not entered on Household Summary</v>
      </c>
      <c r="F5" s="434"/>
      <c r="G5" s="434"/>
      <c r="H5" s="435"/>
      <c r="I5" s="17"/>
      <c r="J5" s="351" t="s">
        <v>232</v>
      </c>
      <c r="K5" s="351"/>
      <c r="L5" s="15"/>
      <c r="M5" s="55"/>
      <c r="N5" s="55"/>
      <c r="O5" s="55"/>
      <c r="P5" s="55"/>
      <c r="Q5" s="55"/>
      <c r="R5" s="55"/>
      <c r="S5" s="55"/>
      <c r="T5" s="55"/>
      <c r="U5" s="55"/>
      <c r="V5" s="55"/>
    </row>
    <row r="6" spans="1:22" ht="15" customHeight="1" x14ac:dyDescent="0.45">
      <c r="A6" s="17"/>
      <c r="B6" s="144"/>
      <c r="C6" s="145"/>
      <c r="D6" s="146"/>
      <c r="E6" s="147"/>
      <c r="F6" s="148" t="s">
        <v>117</v>
      </c>
      <c r="G6" s="149"/>
      <c r="H6" s="150"/>
      <c r="I6" s="17"/>
      <c r="J6" s="351" t="s">
        <v>259</v>
      </c>
      <c r="K6" s="351"/>
      <c r="L6" s="15"/>
      <c r="M6" s="55"/>
      <c r="N6" s="55"/>
      <c r="O6" s="55"/>
      <c r="P6" s="55"/>
      <c r="Q6" s="55"/>
      <c r="R6" s="55"/>
      <c r="S6" s="55"/>
      <c r="T6" s="55"/>
      <c r="U6" s="55"/>
      <c r="V6" s="55"/>
    </row>
    <row r="7" spans="1:22" ht="15.75" customHeight="1" x14ac:dyDescent="0.45">
      <c r="A7" s="17"/>
      <c r="B7" s="151" t="s">
        <v>58</v>
      </c>
      <c r="C7" s="152"/>
      <c r="D7" s="153"/>
      <c r="E7" s="154" t="s">
        <v>48</v>
      </c>
      <c r="F7" s="154" t="s">
        <v>118</v>
      </c>
      <c r="G7" s="149"/>
      <c r="H7" s="150"/>
      <c r="I7" s="17"/>
      <c r="J7" s="351" t="s">
        <v>260</v>
      </c>
      <c r="K7" s="351"/>
      <c r="L7" s="15"/>
      <c r="M7" s="55"/>
      <c r="N7" s="55"/>
      <c r="O7" s="55"/>
      <c r="P7" s="55"/>
      <c r="Q7" s="55"/>
      <c r="R7" s="55"/>
      <c r="S7" s="55"/>
      <c r="T7" s="55"/>
      <c r="U7" s="55"/>
      <c r="V7" s="55"/>
    </row>
    <row r="8" spans="1:22" ht="15.75" customHeight="1" x14ac:dyDescent="0.45">
      <c r="A8" s="17"/>
      <c r="B8" s="423" t="str">
        <f>IF(D31 = "", "Position 1", D31)</f>
        <v>Position 1</v>
      </c>
      <c r="C8" s="423"/>
      <c r="D8" s="423"/>
      <c r="E8" s="121" t="s">
        <v>277</v>
      </c>
      <c r="F8" s="155">
        <f>IF(D33="VOE",IF(H49&gt;G49,H49,G49),IF(D33="Pay Stubs",IF(H78&gt;G78,H78,G78),0))</f>
        <v>0</v>
      </c>
      <c r="G8" s="425" t="s">
        <v>105</v>
      </c>
      <c r="H8" s="426"/>
      <c r="I8" s="17"/>
      <c r="J8" s="403" t="s">
        <v>262</v>
      </c>
      <c r="K8" s="403"/>
      <c r="L8" s="15"/>
      <c r="M8" s="55"/>
      <c r="N8" s="55"/>
      <c r="O8" s="55"/>
      <c r="P8" s="55"/>
      <c r="Q8" s="55"/>
      <c r="R8" s="55"/>
      <c r="S8" s="55"/>
      <c r="T8" s="55"/>
      <c r="U8" s="55"/>
      <c r="V8" s="55"/>
    </row>
    <row r="9" spans="1:22" ht="15.4" x14ac:dyDescent="0.45">
      <c r="A9" s="17"/>
      <c r="B9" s="423" t="str">
        <f>IF(D90 = "", "Position 2", D90)</f>
        <v>Position 2</v>
      </c>
      <c r="C9" s="423"/>
      <c r="D9" s="423"/>
      <c r="E9" s="121" t="s">
        <v>284</v>
      </c>
      <c r="F9" s="155">
        <f>IF(D92="VOE",IF(H108&gt;G108,H108,G108),IF(D92="Pay Stubs",IF(H137&gt;G137,H137,G137),0))</f>
        <v>0</v>
      </c>
      <c r="G9" s="425"/>
      <c r="H9" s="426"/>
      <c r="I9" s="17"/>
      <c r="J9" s="351" t="s">
        <v>230</v>
      </c>
      <c r="K9" s="351"/>
      <c r="L9" s="15"/>
      <c r="M9" s="55"/>
      <c r="N9" s="55"/>
      <c r="O9" s="55"/>
      <c r="P9" s="55"/>
      <c r="Q9" s="55"/>
      <c r="R9" s="55"/>
      <c r="S9" s="55"/>
      <c r="T9" s="55"/>
      <c r="U9" s="55"/>
      <c r="V9" s="55"/>
    </row>
    <row r="10" spans="1:22" ht="15.75" customHeight="1" x14ac:dyDescent="0.45">
      <c r="A10" s="17"/>
      <c r="B10" s="423" t="str">
        <f>IF(D149 = "", "Position 3", D149)</f>
        <v>Position 3</v>
      </c>
      <c r="C10" s="423"/>
      <c r="D10" s="423"/>
      <c r="E10" s="121" t="s">
        <v>285</v>
      </c>
      <c r="F10" s="155">
        <f>IF(D151="VOE",IF(H167&gt;G167,H167,G167),IF(D151="Pay Stubs",IF(H196&gt;G196,H196,G196),0))</f>
        <v>0</v>
      </c>
      <c r="G10" s="425"/>
      <c r="H10" s="426"/>
      <c r="I10" s="17"/>
      <c r="J10" s="351" t="s">
        <v>231</v>
      </c>
      <c r="K10" s="351"/>
      <c r="L10" s="15"/>
      <c r="M10" s="55"/>
      <c r="N10" s="55"/>
      <c r="O10" s="55"/>
      <c r="P10" s="55"/>
      <c r="Q10" s="55"/>
      <c r="R10" s="55"/>
      <c r="S10" s="55"/>
      <c r="T10" s="55"/>
      <c r="U10" s="55"/>
      <c r="V10" s="55"/>
    </row>
    <row r="11" spans="1:22" ht="15.75" customHeight="1" x14ac:dyDescent="0.45">
      <c r="A11" s="17"/>
      <c r="B11" s="423" t="str">
        <f>IF(D208 = "", "Position 4", D208)</f>
        <v>Position 4</v>
      </c>
      <c r="C11" s="423"/>
      <c r="D11" s="423"/>
      <c r="E11" s="121" t="s">
        <v>286</v>
      </c>
      <c r="F11" s="155">
        <f>IF(D210="VOE",IF(H226&gt;G226,H226,G226),IF(D210="Pay Stubs",IF(H255&gt;G255,H255,G255),0))</f>
        <v>0</v>
      </c>
      <c r="G11" s="425"/>
      <c r="H11" s="426"/>
      <c r="I11" s="17"/>
      <c r="J11" s="351" t="s">
        <v>263</v>
      </c>
      <c r="K11" s="351"/>
      <c r="L11" s="15"/>
      <c r="M11" s="55"/>
      <c r="N11" s="55"/>
      <c r="O11" s="55"/>
      <c r="P11" s="55"/>
      <c r="Q11" s="55"/>
      <c r="R11" s="55"/>
      <c r="S11" s="55"/>
      <c r="T11" s="55"/>
      <c r="U11" s="55"/>
      <c r="V11" s="55"/>
    </row>
    <row r="12" spans="1:22" ht="15.4" x14ac:dyDescent="0.45">
      <c r="A12" s="17"/>
      <c r="B12" s="423" t="s">
        <v>33</v>
      </c>
      <c r="C12" s="423"/>
      <c r="D12" s="423"/>
      <c r="E12" s="156" t="s">
        <v>116</v>
      </c>
      <c r="F12" s="157">
        <f>G27</f>
        <v>0</v>
      </c>
      <c r="G12" s="149"/>
      <c r="H12" s="150"/>
      <c r="I12" s="17"/>
      <c r="J12" s="351" t="s">
        <v>264</v>
      </c>
      <c r="K12" s="351"/>
      <c r="N12" s="55"/>
      <c r="O12" s="55"/>
      <c r="P12" s="55"/>
      <c r="Q12" s="55"/>
      <c r="R12" s="55"/>
      <c r="S12" s="55"/>
      <c r="T12" s="55"/>
      <c r="U12" s="55"/>
      <c r="V12" s="55"/>
    </row>
    <row r="13" spans="1:22" ht="15.4" x14ac:dyDescent="0.45">
      <c r="A13" s="17"/>
      <c r="B13" s="423" t="s">
        <v>91</v>
      </c>
      <c r="C13" s="423"/>
      <c r="D13" s="423"/>
      <c r="E13" s="156" t="s">
        <v>287</v>
      </c>
      <c r="F13" s="157">
        <f>IF(AND(OR(H274 = "", H274 = 0), OR(G274 = "", G274 = 0)), 0, IF(H274&gt; G274, H274, G274))</f>
        <v>0</v>
      </c>
      <c r="G13" s="149"/>
      <c r="H13" s="150"/>
      <c r="I13" s="17"/>
      <c r="J13" s="424"/>
      <c r="K13" s="424"/>
      <c r="N13" s="55"/>
      <c r="O13" s="55"/>
      <c r="P13" s="55"/>
      <c r="Q13" s="55"/>
      <c r="R13" s="55"/>
      <c r="S13" s="55"/>
      <c r="T13" s="55"/>
      <c r="U13" s="55"/>
      <c r="V13" s="55"/>
    </row>
    <row r="14" spans="1:22" ht="15.4" x14ac:dyDescent="0.45">
      <c r="A14" s="17"/>
      <c r="B14" s="423" t="s">
        <v>28</v>
      </c>
      <c r="C14" s="423"/>
      <c r="D14" s="423"/>
      <c r="E14" s="156" t="s">
        <v>288</v>
      </c>
      <c r="F14" s="157">
        <f>H284</f>
        <v>0</v>
      </c>
      <c r="G14" s="149"/>
      <c r="H14" s="150"/>
      <c r="I14" s="17"/>
      <c r="J14" s="402" t="s">
        <v>223</v>
      </c>
      <c r="K14" s="402"/>
      <c r="L14" s="15"/>
      <c r="M14" s="55"/>
      <c r="N14" s="55"/>
      <c r="O14" s="55"/>
      <c r="P14" s="55"/>
      <c r="Q14" s="55"/>
      <c r="R14" s="55"/>
      <c r="S14" s="55"/>
      <c r="T14" s="55"/>
      <c r="U14" s="55"/>
      <c r="V14" s="55"/>
    </row>
    <row r="15" spans="1:22" ht="31.5" customHeight="1" x14ac:dyDescent="0.45">
      <c r="A15" s="17"/>
      <c r="B15" s="421" t="s">
        <v>13</v>
      </c>
      <c r="C15" s="421"/>
      <c r="D15" s="421"/>
      <c r="E15" s="156"/>
      <c r="F15" s="157">
        <f>SUM(F8:F14)</f>
        <v>0</v>
      </c>
      <c r="G15" s="158"/>
      <c r="H15" s="159"/>
      <c r="I15" s="17"/>
      <c r="J15" s="403" t="s">
        <v>224</v>
      </c>
      <c r="K15" s="403"/>
      <c r="L15" s="15"/>
      <c r="M15" s="55"/>
      <c r="N15" s="55"/>
      <c r="O15" s="55"/>
      <c r="P15" s="55"/>
      <c r="Q15" s="55"/>
      <c r="R15" s="55"/>
      <c r="S15" s="55"/>
      <c r="T15" s="55"/>
      <c r="U15" s="55"/>
      <c r="V15" s="55"/>
    </row>
    <row r="16" spans="1:22" ht="15.75" thickBot="1" x14ac:dyDescent="0.5">
      <c r="A16" s="17"/>
      <c r="B16" s="160"/>
      <c r="C16" s="160"/>
      <c r="D16" s="160"/>
      <c r="E16" s="160"/>
      <c r="F16" s="160"/>
      <c r="G16" s="160"/>
      <c r="H16" s="160"/>
      <c r="I16" s="17"/>
      <c r="J16" s="403"/>
      <c r="K16" s="403"/>
      <c r="L16" s="15"/>
      <c r="M16" s="55"/>
      <c r="N16" s="55"/>
      <c r="O16" s="55"/>
      <c r="P16" s="55"/>
      <c r="Q16" s="55"/>
      <c r="R16" s="55"/>
      <c r="S16" s="55"/>
      <c r="T16" s="55"/>
      <c r="U16" s="55"/>
      <c r="V16" s="55"/>
    </row>
    <row r="17" spans="1:22" ht="15.75" thickTop="1" x14ac:dyDescent="0.45">
      <c r="A17" s="17"/>
      <c r="B17" s="73"/>
      <c r="C17" s="73"/>
      <c r="D17" s="73"/>
      <c r="E17" s="73"/>
      <c r="F17" s="73"/>
      <c r="G17" s="73"/>
      <c r="H17" s="73"/>
      <c r="I17" s="17"/>
      <c r="J17" s="403"/>
      <c r="K17" s="403"/>
      <c r="L17" s="15"/>
      <c r="M17" s="55"/>
      <c r="N17" s="55"/>
      <c r="O17" s="55"/>
      <c r="P17" s="55"/>
      <c r="Q17" s="55"/>
      <c r="R17" s="55"/>
      <c r="S17" s="55"/>
      <c r="T17" s="55"/>
      <c r="U17" s="55"/>
      <c r="V17" s="55"/>
    </row>
    <row r="18" spans="1:22" ht="36" thickBot="1" x14ac:dyDescent="0.5">
      <c r="A18" s="17"/>
      <c r="B18" s="161" t="s">
        <v>10</v>
      </c>
      <c r="C18" s="162" t="s">
        <v>73</v>
      </c>
      <c r="D18" s="163"/>
      <c r="E18" s="164" t="s">
        <v>11</v>
      </c>
      <c r="F18" s="165" t="s">
        <v>266</v>
      </c>
      <c r="G18" s="166" t="s">
        <v>13</v>
      </c>
      <c r="H18" s="167"/>
      <c r="I18" s="17"/>
      <c r="J18" s="402" t="s">
        <v>225</v>
      </c>
      <c r="K18" s="402"/>
      <c r="L18" s="15"/>
      <c r="M18" s="55"/>
      <c r="N18" s="55"/>
      <c r="O18" s="55"/>
      <c r="P18" s="55"/>
      <c r="Q18" s="55"/>
      <c r="R18" s="55"/>
      <c r="S18" s="55"/>
      <c r="T18" s="55"/>
      <c r="U18" s="55"/>
      <c r="V18" s="55"/>
    </row>
    <row r="19" spans="1:22" ht="32.25" customHeight="1" x14ac:dyDescent="0.45">
      <c r="A19" s="17"/>
      <c r="B19" s="168"/>
      <c r="C19" s="398" t="s">
        <v>23</v>
      </c>
      <c r="D19" s="422"/>
      <c r="E19" s="169"/>
      <c r="F19" s="170"/>
      <c r="G19" s="171">
        <f>IF(F19 = "", 0, E19*F19)</f>
        <v>0</v>
      </c>
      <c r="H19" s="150"/>
      <c r="J19" s="403" t="s">
        <v>274</v>
      </c>
      <c r="K19" s="403"/>
      <c r="L19" s="15"/>
      <c r="M19" s="55"/>
      <c r="N19" s="55"/>
      <c r="O19" s="55"/>
      <c r="P19" s="55"/>
      <c r="Q19" s="55"/>
      <c r="R19" s="55"/>
      <c r="S19" s="55"/>
      <c r="T19" s="55"/>
      <c r="U19" s="55"/>
      <c r="V19" s="55"/>
    </row>
    <row r="20" spans="1:22" ht="28.5" customHeight="1" x14ac:dyDescent="0.45">
      <c r="A20" s="17"/>
      <c r="B20" s="168"/>
      <c r="C20" s="414" t="s">
        <v>24</v>
      </c>
      <c r="D20" s="415"/>
      <c r="E20" s="172"/>
      <c r="F20" s="173"/>
      <c r="G20" s="171">
        <f t="shared" ref="G20:G24" si="0">IF(F20 = "", 0, E20*F20)</f>
        <v>0</v>
      </c>
      <c r="H20" s="150"/>
      <c r="J20" s="125" t="s">
        <v>275</v>
      </c>
      <c r="K20" s="416" t="s">
        <v>226</v>
      </c>
      <c r="L20" s="16"/>
    </row>
    <row r="21" spans="1:22" ht="15" customHeight="1" x14ac:dyDescent="0.45">
      <c r="A21" s="17"/>
      <c r="B21" s="168"/>
      <c r="C21" s="414" t="s">
        <v>25</v>
      </c>
      <c r="D21" s="415"/>
      <c r="E21" s="172"/>
      <c r="F21" s="173"/>
      <c r="G21" s="171">
        <f t="shared" si="0"/>
        <v>0</v>
      </c>
      <c r="H21" s="150"/>
      <c r="J21" s="126" t="s">
        <v>267</v>
      </c>
      <c r="K21" s="416"/>
    </row>
    <row r="22" spans="1:22" ht="15" customHeight="1" x14ac:dyDescent="0.45">
      <c r="A22" s="17"/>
      <c r="B22" s="168"/>
      <c r="C22" s="414" t="s">
        <v>26</v>
      </c>
      <c r="D22" s="415"/>
      <c r="E22" s="172"/>
      <c r="F22" s="173"/>
      <c r="G22" s="171">
        <f t="shared" si="0"/>
        <v>0</v>
      </c>
      <c r="H22" s="150"/>
      <c r="J22" s="126" t="s">
        <v>268</v>
      </c>
      <c r="K22" s="416"/>
    </row>
    <row r="23" spans="1:22" ht="15" customHeight="1" x14ac:dyDescent="0.45">
      <c r="A23" s="17"/>
      <c r="B23" s="168"/>
      <c r="C23" s="414" t="s">
        <v>14</v>
      </c>
      <c r="D23" s="415"/>
      <c r="E23" s="172"/>
      <c r="F23" s="173"/>
      <c r="G23" s="171">
        <f t="shared" si="0"/>
        <v>0</v>
      </c>
      <c r="H23" s="150"/>
      <c r="J23" s="126" t="s">
        <v>269</v>
      </c>
      <c r="K23" s="416"/>
    </row>
    <row r="24" spans="1:22" ht="15" customHeight="1" x14ac:dyDescent="0.45">
      <c r="A24" s="17"/>
      <c r="B24" s="168"/>
      <c r="C24" s="414" t="s">
        <v>15</v>
      </c>
      <c r="D24" s="415"/>
      <c r="E24" s="172"/>
      <c r="F24" s="173"/>
      <c r="G24" s="171">
        <f t="shared" si="0"/>
        <v>0</v>
      </c>
      <c r="H24" s="150"/>
      <c r="J24" s="126" t="s">
        <v>270</v>
      </c>
      <c r="K24" s="416"/>
    </row>
    <row r="25" spans="1:22" ht="15" customHeight="1" thickBot="1" x14ac:dyDescent="0.5">
      <c r="A25" s="17"/>
      <c r="B25" s="168"/>
      <c r="C25" s="417" t="s">
        <v>65</v>
      </c>
      <c r="D25" s="418"/>
      <c r="E25" s="172"/>
      <c r="F25" s="173"/>
      <c r="G25" s="171">
        <f>E25*F25*0.75</f>
        <v>0</v>
      </c>
      <c r="H25" s="174" t="s">
        <v>82</v>
      </c>
      <c r="J25" s="126" t="s">
        <v>271</v>
      </c>
      <c r="K25" s="416"/>
    </row>
    <row r="26" spans="1:22" ht="15" customHeight="1" thickBot="1" x14ac:dyDescent="0.5">
      <c r="A26" s="17"/>
      <c r="B26" s="168"/>
      <c r="C26" s="419" t="s">
        <v>119</v>
      </c>
      <c r="D26" s="420"/>
      <c r="E26" s="175"/>
      <c r="F26" s="176"/>
      <c r="G26" s="171">
        <f>IF(F26 = "", 0, E26*F26)</f>
        <v>0</v>
      </c>
      <c r="H26" s="174"/>
      <c r="J26" s="126" t="s">
        <v>272</v>
      </c>
      <c r="K26" s="416"/>
    </row>
    <row r="27" spans="1:22" ht="15" customHeight="1" x14ac:dyDescent="0.45">
      <c r="A27" s="17"/>
      <c r="B27" s="177"/>
      <c r="C27" s="152"/>
      <c r="D27" s="152"/>
      <c r="E27" s="178"/>
      <c r="F27" s="179" t="s">
        <v>13</v>
      </c>
      <c r="G27" s="180">
        <f>SUM(G19:G26)</f>
        <v>0</v>
      </c>
      <c r="H27" s="159"/>
      <c r="I27" s="17"/>
      <c r="J27" s="126" t="s">
        <v>273</v>
      </c>
      <c r="K27" s="416"/>
    </row>
    <row r="28" spans="1:22" ht="15" customHeight="1" x14ac:dyDescent="0.45">
      <c r="A28" s="17"/>
      <c r="B28" s="73"/>
      <c r="C28" s="78"/>
      <c r="D28" s="78"/>
      <c r="E28" s="181"/>
      <c r="F28" s="182"/>
      <c r="G28" s="183"/>
      <c r="H28" s="73"/>
      <c r="I28" s="17"/>
      <c r="J28" s="351"/>
      <c r="K28" s="351"/>
    </row>
    <row r="29" spans="1:22" ht="15.75" thickBot="1" x14ac:dyDescent="0.5">
      <c r="A29" s="17"/>
      <c r="B29" s="184" t="s">
        <v>59</v>
      </c>
      <c r="C29" s="185"/>
      <c r="D29" s="186" t="str">
        <f>E5</f>
        <v>Name not entered on Household Summary</v>
      </c>
      <c r="E29" s="185"/>
      <c r="F29" s="185"/>
      <c r="G29" s="185"/>
      <c r="H29" s="321" t="s">
        <v>234</v>
      </c>
      <c r="I29" s="22"/>
      <c r="J29" s="351"/>
      <c r="K29" s="351"/>
    </row>
    <row r="30" spans="1:22" ht="17.25" customHeight="1" thickTop="1" thickBot="1" x14ac:dyDescent="0.5">
      <c r="A30" s="17"/>
      <c r="B30" s="187"/>
      <c r="C30" s="188"/>
      <c r="D30" s="189"/>
      <c r="E30" s="189"/>
      <c r="F30" s="189"/>
      <c r="G30" s="189"/>
      <c r="H30" s="190"/>
      <c r="I30" s="17"/>
      <c r="J30" s="413" t="s">
        <v>330</v>
      </c>
      <c r="K30" s="413"/>
    </row>
    <row r="31" spans="1:22" ht="16.5" customHeight="1" thickBot="1" x14ac:dyDescent="0.5">
      <c r="A31" s="17"/>
      <c r="B31" s="191" t="s">
        <v>30</v>
      </c>
      <c r="C31" s="188" t="s">
        <v>6</v>
      </c>
      <c r="D31" s="352"/>
      <c r="E31" s="353"/>
      <c r="F31" s="353"/>
      <c r="G31" s="354"/>
      <c r="H31" s="192" t="str">
        <f>IF(D33="VOE", E43, IF(D33 = "Pay Stubs", E55, ""))</f>
        <v/>
      </c>
      <c r="I31" s="22"/>
      <c r="J31" s="351" t="s">
        <v>336</v>
      </c>
      <c r="K31" s="351"/>
    </row>
    <row r="32" spans="1:22" ht="16.5" customHeight="1" thickBot="1" x14ac:dyDescent="0.5">
      <c r="A32" s="17"/>
      <c r="B32" s="191"/>
      <c r="C32" s="188"/>
      <c r="D32" s="193"/>
      <c r="E32" s="194"/>
      <c r="F32" s="194"/>
      <c r="G32" s="195" t="s">
        <v>70</v>
      </c>
      <c r="H32" s="196" t="s">
        <v>61</v>
      </c>
      <c r="I32" s="22"/>
      <c r="J32" s="351" t="s">
        <v>313</v>
      </c>
      <c r="K32" s="351"/>
    </row>
    <row r="33" spans="1:25" ht="16.5" customHeight="1" thickBot="1" x14ac:dyDescent="0.5">
      <c r="A33" s="17"/>
      <c r="B33" s="191"/>
      <c r="C33" s="197" t="s">
        <v>36</v>
      </c>
      <c r="D33" s="198"/>
      <c r="E33" s="199" t="str">
        <f>IF(ISNUMBER(SEARCH("VOE",D33)),"Warning: Fill VOE Sec Only!!","Warning: Fill PayStubs Sec Only!!")</f>
        <v>Warning: Fill PayStubs Sec Only!!</v>
      </c>
      <c r="F33" s="200"/>
      <c r="G33" s="201" t="e">
        <f>IF(OR(H31 = "Monthly", H31="Semi-Monthly"), IF(D33="VOE", H44, IF(D33 = "Pay Stubs", F57, "")), ROUNDUP(H33,0))</f>
        <v>#VALUE!</v>
      </c>
      <c r="H33" s="202" t="e">
        <f>G35/(VLOOKUP(H31, PayPeriods, 2, FALSE))</f>
        <v>#VALUE!</v>
      </c>
      <c r="I33" s="22"/>
      <c r="J33" s="351" t="s">
        <v>337</v>
      </c>
      <c r="K33" s="351"/>
    </row>
    <row r="34" spans="1:25" ht="7.5" customHeight="1" thickBot="1" x14ac:dyDescent="0.5">
      <c r="A34" s="17"/>
      <c r="B34" s="191"/>
      <c r="C34" s="188"/>
      <c r="D34" s="203"/>
      <c r="E34" s="200"/>
      <c r="F34" s="195" t="s">
        <v>22</v>
      </c>
      <c r="G34" s="195" t="s">
        <v>72</v>
      </c>
      <c r="H34" s="196" t="s">
        <v>69</v>
      </c>
      <c r="I34" s="22"/>
      <c r="J34" s="351"/>
      <c r="K34" s="351"/>
    </row>
    <row r="35" spans="1:25" ht="15.75" thickBot="1" x14ac:dyDescent="0.5">
      <c r="A35" s="17"/>
      <c r="B35" s="187"/>
      <c r="C35" s="197" t="s">
        <v>0</v>
      </c>
      <c r="D35" s="198"/>
      <c r="E35" s="204" t="e">
        <f>CONCATENATE("1/1/",YEAR(F35))</f>
        <v>#VALUE!</v>
      </c>
      <c r="F35" s="205" t="str">
        <f>IF(D33 = "VOE", E44, IF(D33 = "Pay Stubs", IF(OR(C63 = "", D63="",E63 = ""), IF(OR(C62 = "",D62="", E62=""), "", E62), E63),""))</f>
        <v/>
      </c>
      <c r="G35" s="205" t="e">
        <f>IF(YEAR(D35) = YEAR(F35), F35-D35+1,F35-E35+1)</f>
        <v>#VALUE!</v>
      </c>
      <c r="H35" s="206" t="e">
        <f>ROUNDUP(G35*(5/7), 0)</f>
        <v>#VALUE!</v>
      </c>
      <c r="I35" s="17"/>
      <c r="J35" s="351"/>
      <c r="K35" s="351"/>
    </row>
    <row r="36" spans="1:25" ht="13.5" customHeight="1" thickBot="1" x14ac:dyDescent="0.5">
      <c r="A36" s="17"/>
      <c r="B36" s="207"/>
      <c r="C36" s="208"/>
      <c r="D36" s="209"/>
      <c r="E36" s="210"/>
      <c r="F36" s="210"/>
      <c r="G36" s="211" t="s">
        <v>71</v>
      </c>
      <c r="H36" s="212" t="str">
        <f>IF(D33 = "VOE", IF(E41&gt;VLOOKUP(H31, PayPeriods, 6, FALSE), VLOOKUP(H31, PayPeriods, 6, FALSE), E41),IF(D33="Pay Stubs", IF((C64+D64+E64)/3 &gt; VLOOKUP(H31, PayPeriods, 6, FALSE), VLOOKUP(H31, PayPeriods, 6, FALSE), (C64+D64+E64)/3), ""))</f>
        <v/>
      </c>
      <c r="I36" s="22"/>
      <c r="J36" s="351"/>
      <c r="K36" s="351"/>
    </row>
    <row r="37" spans="1:25" ht="13.5" customHeight="1" thickTop="1" x14ac:dyDescent="0.45">
      <c r="A37" s="17"/>
      <c r="B37" s="168"/>
      <c r="C37" s="78"/>
      <c r="D37" s="213"/>
      <c r="E37" s="214"/>
      <c r="F37" s="214"/>
      <c r="G37" s="78"/>
      <c r="H37" s="215"/>
      <c r="I37" s="22"/>
      <c r="J37" s="127"/>
      <c r="K37" s="128"/>
    </row>
    <row r="38" spans="1:25" ht="15.75" customHeight="1" x14ac:dyDescent="0.45">
      <c r="A38" s="17"/>
      <c r="B38" s="216" t="s">
        <v>9</v>
      </c>
      <c r="C38" s="355" t="s">
        <v>38</v>
      </c>
      <c r="D38" s="355"/>
      <c r="E38" s="355"/>
      <c r="F38" s="355"/>
      <c r="G38" s="355"/>
      <c r="H38" s="356"/>
      <c r="I38" s="22"/>
      <c r="J38" s="404" t="s">
        <v>176</v>
      </c>
      <c r="K38" s="404"/>
    </row>
    <row r="39" spans="1:25" ht="15.4" x14ac:dyDescent="0.45">
      <c r="A39" s="17"/>
      <c r="B39" s="217"/>
      <c r="C39" s="78"/>
      <c r="D39" s="213"/>
      <c r="E39" s="218"/>
      <c r="F39" s="218"/>
      <c r="G39" s="78"/>
      <c r="H39" s="219"/>
      <c r="I39" s="22"/>
      <c r="J39" s="403"/>
      <c r="K39" s="403"/>
    </row>
    <row r="40" spans="1:25" ht="24" customHeight="1" thickBot="1" x14ac:dyDescent="0.5">
      <c r="A40" s="17"/>
      <c r="B40" s="217"/>
      <c r="C40" s="73"/>
      <c r="D40" s="73"/>
      <c r="E40" s="220" t="s">
        <v>37</v>
      </c>
      <c r="F40" s="221" t="s">
        <v>50</v>
      </c>
      <c r="G40" s="221" t="s">
        <v>49</v>
      </c>
      <c r="H40" s="221" t="s">
        <v>51</v>
      </c>
      <c r="I40" s="24"/>
      <c r="J40" s="403" t="s">
        <v>314</v>
      </c>
      <c r="K40" s="403"/>
    </row>
    <row r="41" spans="1:25" ht="22.5" customHeight="1" thickBot="1" x14ac:dyDescent="0.5">
      <c r="A41" s="17"/>
      <c r="B41" s="168"/>
      <c r="C41" s="406" t="s">
        <v>34</v>
      </c>
      <c r="D41" s="407"/>
      <c r="E41" s="222"/>
      <c r="F41" s="223"/>
      <c r="G41" s="224"/>
      <c r="H41" s="225"/>
      <c r="I41" s="22"/>
      <c r="J41" s="403"/>
      <c r="K41" s="403"/>
      <c r="P41" s="25"/>
      <c r="Q41" s="26"/>
      <c r="R41" s="26"/>
      <c r="S41" s="26"/>
      <c r="T41" s="26"/>
      <c r="U41" s="26"/>
      <c r="V41" s="26"/>
      <c r="W41" s="26"/>
      <c r="X41" s="26"/>
      <c r="Y41" s="26"/>
    </row>
    <row r="42" spans="1:25" ht="15.75" thickBot="1" x14ac:dyDescent="0.5">
      <c r="A42" s="17"/>
      <c r="B42" s="357" t="str">
        <f>IF(D33 = "VOE", IF(G42 = "Hourly Pay Rate", IF(E41&gt;VLOOKUP(H31,PayPeriods,6,FALSE),CONCATENATE("    Average hours &gt; ", ROUND(VLOOKUP(H31, PayPeriods, 6, FALSE),2), " (Standard Work Hours in Year / Pay Periods in Year);  ", ROUND(VLOOKUP(H31, PayPeriods, 6, FALSE),2), " hours used."), ""), ""), "")</f>
        <v/>
      </c>
      <c r="C42" s="408" t="s">
        <v>27</v>
      </c>
      <c r="D42" s="409"/>
      <c r="E42" s="327"/>
      <c r="F42" s="226" t="s">
        <v>99</v>
      </c>
      <c r="G42" s="358"/>
      <c r="H42" s="359"/>
      <c r="I42" s="22"/>
      <c r="J42" s="129" t="s">
        <v>315</v>
      </c>
      <c r="K42" s="130" t="s">
        <v>316</v>
      </c>
      <c r="P42" s="27"/>
      <c r="Q42" s="26"/>
      <c r="R42" s="28"/>
      <c r="S42" s="29"/>
      <c r="T42" s="30"/>
      <c r="U42" s="30"/>
      <c r="V42" s="26"/>
    </row>
    <row r="43" spans="1:25" ht="15.75" customHeight="1" x14ac:dyDescent="0.45">
      <c r="A43" s="17"/>
      <c r="B43" s="357"/>
      <c r="C43" s="406" t="s">
        <v>35</v>
      </c>
      <c r="D43" s="407"/>
      <c r="E43" s="227"/>
      <c r="F43" s="360" t="str">
        <f>IF(AND(E43 &lt;&gt; "Monthly", E43 &lt;&gt; "Semi-Monthly", H44&gt;0), "Payroll Frequency changed, delete value in H66", "")</f>
        <v/>
      </c>
      <c r="G43" s="361"/>
      <c r="H43" s="362"/>
      <c r="I43" s="22"/>
      <c r="J43" s="403" t="s">
        <v>317</v>
      </c>
      <c r="K43" s="403"/>
      <c r="P43" s="26"/>
      <c r="Q43" s="26"/>
      <c r="R43" s="28"/>
      <c r="S43" s="29"/>
      <c r="T43" s="30"/>
      <c r="U43" s="30"/>
      <c r="V43" s="26"/>
    </row>
    <row r="44" spans="1:25" ht="15.75" customHeight="1" x14ac:dyDescent="0.45">
      <c r="A44" s="17"/>
      <c r="B44" s="357"/>
      <c r="C44" s="406" t="s">
        <v>22</v>
      </c>
      <c r="D44" s="407"/>
      <c r="E44" s="228"/>
      <c r="F44" s="363" t="str">
        <f>IF(D33 = "VOE", IF(H31 &lt;&gt; "", IF(H31 = "Annual", "1 pay period", IF(OR(E43="Semi-Monthly", E43 = "Monthly"), "Enter # of Pay Periods to Date", IF(E44 = "", "",CONCATENATE(G33," pay periods to date")))), ""), "")</f>
        <v/>
      </c>
      <c r="G44" s="363"/>
      <c r="H44" s="229"/>
      <c r="I44" s="31">
        <f>IF(F44 = "Enter # of Pay Periods to Date", 50, 0)</f>
        <v>0</v>
      </c>
      <c r="J44" s="351" t="s">
        <v>318</v>
      </c>
      <c r="K44" s="351"/>
      <c r="P44" s="26"/>
      <c r="Q44" s="26"/>
      <c r="R44" s="28"/>
      <c r="S44" s="29"/>
      <c r="T44" s="30"/>
      <c r="U44" s="30"/>
      <c r="V44" s="26"/>
    </row>
    <row r="45" spans="1:25" ht="15.75" customHeight="1" x14ac:dyDescent="0.45">
      <c r="A45" s="17"/>
      <c r="B45" s="357"/>
      <c r="C45" s="364" t="s">
        <v>8</v>
      </c>
      <c r="D45" s="365"/>
      <c r="E45" s="230"/>
      <c r="F45" s="171" t="str">
        <f>IF(G45 = "", "", IF(G45 = 0, 0, G45/VLOOKUP(H31, PayPeriods, 3, FALSE)))</f>
        <v/>
      </c>
      <c r="G45" s="157" t="str">
        <f>IF(OR(G42="", E43 = "", E44=""), "", IF(D33="VOE",IF(G42="Hourly Pay Rate",H36*E42*VLOOKUP(H31, PayPeriods, 4, FALSE) *(VLOOKUP(H31,PayPeriods,3,FALSE)),E42*VLOOKUP(G42,PayRates,2,FALSE)),""))</f>
        <v/>
      </c>
      <c r="H45" s="231"/>
      <c r="I45" s="23"/>
      <c r="J45" s="351"/>
      <c r="K45" s="351"/>
      <c r="P45" s="26"/>
      <c r="Q45" s="26"/>
      <c r="R45" s="28"/>
      <c r="S45" s="29"/>
      <c r="T45" s="30"/>
      <c r="U45" s="30"/>
      <c r="V45" s="26"/>
    </row>
    <row r="46" spans="1:25" ht="15.75" customHeight="1" x14ac:dyDescent="0.45">
      <c r="A46" s="17"/>
      <c r="B46" s="232"/>
      <c r="C46" s="364" t="s">
        <v>16</v>
      </c>
      <c r="D46" s="365"/>
      <c r="E46" s="230"/>
      <c r="F46" s="233" t="str">
        <f>IF(OR(G42="", E43 = "", E44=""), "", IF(D33="VOE",IF(YEAR(D35) = YEAR(E35), (E46/H35)*VLOOKUP(H31, PayPeriods, 5,FALSE), IF(G33 = 0, 0, E46/G33)), ""))</f>
        <v/>
      </c>
      <c r="G46" s="234" t="str">
        <f>IF(OR(G42="", E43 = "", E44=""), "", IF(D33= "VOE", IF(YEAR(D35) = YEAR(E35), (E46/H35)*VLOOKUP(H31, PayPeriods, 5, FALSE) * VLOOKUP(H31, PayPeriods, 3,FALSE), IF(G33 = 0, 0, (E46/G33)*VLOOKUP(H31, PayPeriods, 3, FALSE))), ""))</f>
        <v/>
      </c>
      <c r="H46" s="235"/>
      <c r="I46" s="23"/>
      <c r="J46" s="351"/>
      <c r="K46" s="351"/>
      <c r="P46" s="26"/>
      <c r="Q46" s="26"/>
      <c r="R46" s="28"/>
      <c r="S46" s="29"/>
      <c r="T46" s="30"/>
      <c r="U46" s="30"/>
      <c r="V46" s="26"/>
    </row>
    <row r="47" spans="1:25" ht="15.75" customHeight="1" x14ac:dyDescent="0.45">
      <c r="A47" s="17"/>
      <c r="B47" s="236"/>
      <c r="C47" s="366" t="s">
        <v>29</v>
      </c>
      <c r="D47" s="367"/>
      <c r="E47" s="237"/>
      <c r="F47" s="238"/>
      <c r="G47" s="239"/>
      <c r="H47" s="240"/>
      <c r="I47" s="23"/>
      <c r="J47" s="403" t="s">
        <v>319</v>
      </c>
      <c r="K47" s="403"/>
      <c r="P47" s="26"/>
      <c r="Q47" s="26"/>
      <c r="R47" s="28"/>
      <c r="S47" s="29"/>
      <c r="T47" s="30"/>
      <c r="U47" s="30"/>
      <c r="V47" s="26"/>
    </row>
    <row r="48" spans="1:25" ht="15.75" customHeight="1" x14ac:dyDescent="0.45">
      <c r="A48" s="17"/>
      <c r="B48" s="236"/>
      <c r="C48" s="368"/>
      <c r="D48" s="369"/>
      <c r="E48" s="241"/>
      <c r="F48" s="242" t="str">
        <f>IF(OR(G42="", E43 = "", E44=""), "", IF(D33="VOE", IF(YEAR(D35) = YEAR(E35), (E48/H35)*VLOOKUP(H31, PayPeriods, 5,FALSE), IF(G33 = 0, 0, E48/G33)),""))</f>
        <v/>
      </c>
      <c r="G48" s="180" t="str">
        <f>IF(OR(G42="", E43 = "", E44=""), "", IF(D33 = "VOE", IF(YEAR(D35) = YEAR(E35), (E48/H35)*VLOOKUP(H31, PayPeriods, 5, FALSE) * VLOOKUP(H31, PayPeriods, 3,FALSE), IF(G33 = 0, 0, E48/G33)*VLOOKUP(H31, PayPeriods, 3, FALSE)), ""))</f>
        <v/>
      </c>
      <c r="H48" s="231"/>
      <c r="I48" s="23"/>
      <c r="J48" s="403"/>
      <c r="K48" s="403"/>
      <c r="P48" s="26"/>
      <c r="Q48" s="26"/>
      <c r="R48" s="28"/>
      <c r="S48" s="29"/>
      <c r="T48" s="30"/>
      <c r="U48" s="30"/>
      <c r="V48" s="26"/>
    </row>
    <row r="49" spans="1:22" ht="15.75" customHeight="1" x14ac:dyDescent="0.45">
      <c r="A49" s="17"/>
      <c r="B49" s="236"/>
      <c r="C49" s="364" t="s">
        <v>39</v>
      </c>
      <c r="D49" s="365"/>
      <c r="E49" s="243"/>
      <c r="F49" s="244"/>
      <c r="G49" s="157" t="str">
        <f>IF(OR(G42="", E43 = "", E44=""), "", IF(D33 = "VOE", SUM(G45:G48),""))</f>
        <v/>
      </c>
      <c r="H49" s="155" t="str">
        <f>IF(OR(G42="",E43="",E44=""),"",IF(D33="VOE",IF(YEAR(D35) = YEAR(F35), (E49/H35) *260, IF(G33=0,0,(E49/G33)*VLOOKUP(H31,PayPeriods,3,FALSE))),""))</f>
        <v/>
      </c>
      <c r="I49" s="22"/>
      <c r="J49" s="403"/>
      <c r="K49" s="403"/>
      <c r="P49" s="26"/>
      <c r="Q49" s="26"/>
      <c r="R49" s="28"/>
      <c r="S49" s="29"/>
      <c r="T49" s="30"/>
      <c r="U49" s="30"/>
      <c r="V49" s="26"/>
    </row>
    <row r="50" spans="1:22" ht="15.75" customHeight="1" x14ac:dyDescent="0.45">
      <c r="A50" s="17"/>
      <c r="B50" s="236"/>
      <c r="C50" s="364" t="str">
        <f>IF(E44="","Gross Pay Prior Year",CONCATENATE("Gross Pay ",YEAR(E44)-1))</f>
        <v>Gross Pay Prior Year</v>
      </c>
      <c r="D50" s="365"/>
      <c r="E50" s="243"/>
      <c r="F50" s="183"/>
      <c r="G50" s="183"/>
      <c r="H50" s="245"/>
      <c r="I50" s="22"/>
      <c r="J50" s="351" t="s">
        <v>320</v>
      </c>
      <c r="K50" s="351"/>
      <c r="P50" s="26"/>
      <c r="Q50" s="26"/>
      <c r="R50" s="28"/>
      <c r="S50" s="29"/>
      <c r="T50" s="30"/>
      <c r="U50" s="30"/>
      <c r="V50" s="26"/>
    </row>
    <row r="51" spans="1:22" ht="15.75" customHeight="1" thickBot="1" x14ac:dyDescent="0.5">
      <c r="A51" s="17"/>
      <c r="B51" s="246"/>
      <c r="C51" s="364" t="str">
        <f>IF(E44="","Gross Pay Prior Year",CONCATENATE("Gross Pay ",YEAR(E44)-2))</f>
        <v>Gross Pay Prior Year</v>
      </c>
      <c r="D51" s="365"/>
      <c r="E51" s="247"/>
      <c r="F51" s="183"/>
      <c r="G51" s="183"/>
      <c r="H51" s="245"/>
      <c r="I51" s="22"/>
      <c r="J51" s="131"/>
      <c r="K51" s="129"/>
      <c r="P51" s="26"/>
      <c r="Q51" s="26"/>
      <c r="R51" s="28"/>
      <c r="S51" s="29"/>
      <c r="T51" s="30"/>
      <c r="U51" s="30"/>
      <c r="V51" s="26"/>
    </row>
    <row r="52" spans="1:22" ht="15.75" customHeight="1" x14ac:dyDescent="0.45">
      <c r="A52" s="17"/>
      <c r="B52" s="168"/>
      <c r="C52" s="78"/>
      <c r="D52" s="78"/>
      <c r="E52" s="183"/>
      <c r="F52" s="183"/>
      <c r="G52" s="183"/>
      <c r="H52" s="245"/>
      <c r="I52" s="22"/>
      <c r="J52" s="131"/>
      <c r="K52" s="129"/>
      <c r="P52" s="26"/>
      <c r="Q52" s="26"/>
      <c r="R52" s="28"/>
      <c r="S52" s="29"/>
      <c r="T52" s="30"/>
      <c r="U52" s="30"/>
      <c r="V52" s="26"/>
    </row>
    <row r="53" spans="1:22" ht="15.75" customHeight="1" x14ac:dyDescent="0.45">
      <c r="A53" s="17"/>
      <c r="B53" s="410" t="str">
        <f>IF(D33="VOE", IF(E45+E46+E48= E49, "", "Base Pay + Overtime + Commissions/Tips do not add to the Gross Pay (Current Year).  Please correct the numbers or explain the difference."), "")</f>
        <v/>
      </c>
      <c r="C53" s="411"/>
      <c r="D53" s="411"/>
      <c r="E53" s="411"/>
      <c r="F53" s="411"/>
      <c r="G53" s="411"/>
      <c r="H53" s="412"/>
      <c r="I53" s="22"/>
      <c r="J53" s="351"/>
      <c r="K53" s="351"/>
      <c r="P53" s="26"/>
      <c r="Q53" s="26"/>
      <c r="R53" s="28"/>
      <c r="S53" s="29"/>
      <c r="T53" s="30"/>
      <c r="U53" s="30"/>
      <c r="V53" s="26"/>
    </row>
    <row r="54" spans="1:22" ht="15.75" customHeight="1" thickBot="1" x14ac:dyDescent="0.5">
      <c r="A54" s="17"/>
      <c r="B54" s="236"/>
      <c r="C54" s="405"/>
      <c r="D54" s="405"/>
      <c r="E54" s="70"/>
      <c r="F54" s="70"/>
      <c r="G54" s="248" t="s">
        <v>7</v>
      </c>
      <c r="H54" s="249">
        <f>IF(OR(C63 = "", D63="", E63=""), IF(OR(C62 = "", D62 = "", E62 = ""), (E61-C61)/2, (E62-C62)/2), (E63-C63)/2)</f>
        <v>0</v>
      </c>
      <c r="I54" s="22"/>
      <c r="J54" s="351"/>
      <c r="K54" s="351"/>
      <c r="P54" s="26"/>
      <c r="Q54" s="26"/>
      <c r="R54" s="28"/>
      <c r="S54" s="29"/>
      <c r="T54" s="30"/>
      <c r="U54" s="30"/>
      <c r="V54" s="26"/>
    </row>
    <row r="55" spans="1:22" ht="15.75" customHeight="1" thickBot="1" x14ac:dyDescent="0.5">
      <c r="A55" s="17"/>
      <c r="B55" s="250" t="s">
        <v>17</v>
      </c>
      <c r="C55" s="370" t="s">
        <v>115</v>
      </c>
      <c r="D55" s="370"/>
      <c r="E55" s="251"/>
      <c r="F55" s="371" t="s">
        <v>54</v>
      </c>
      <c r="G55" s="371"/>
      <c r="H55" s="252" t="str">
        <f>IF(OR(H54="", H54 = 0, H54&gt;31), "", IF(H54 &gt;20, "Monthly", IF(H54&gt;14, "Semi-Monthly", IF(H54&gt;9, "Bi-Weekly", "Weekly"))))</f>
        <v/>
      </c>
      <c r="I55" s="22"/>
      <c r="J55" s="404" t="s">
        <v>229</v>
      </c>
      <c r="K55" s="404"/>
      <c r="P55" s="26"/>
      <c r="Q55" s="26"/>
      <c r="R55" s="28"/>
      <c r="S55" s="29"/>
      <c r="T55" s="30"/>
      <c r="U55" s="30"/>
      <c r="V55" s="26"/>
    </row>
    <row r="56" spans="1:22" ht="15.75" customHeight="1" x14ac:dyDescent="0.45">
      <c r="A56" s="17"/>
      <c r="B56" s="253"/>
      <c r="C56" s="254"/>
      <c r="D56" s="254"/>
      <c r="E56" s="254"/>
      <c r="F56" s="255"/>
      <c r="G56" s="255"/>
      <c r="H56" s="252"/>
      <c r="I56" s="22"/>
      <c r="J56" s="351"/>
      <c r="K56" s="351"/>
      <c r="P56" s="26"/>
      <c r="Q56" s="26"/>
      <c r="R56" s="28"/>
      <c r="S56" s="29"/>
      <c r="T56" s="30"/>
      <c r="U56" s="30"/>
      <c r="V56" s="26"/>
    </row>
    <row r="57" spans="1:22" ht="15.75" customHeight="1" x14ac:dyDescent="0.45">
      <c r="A57" s="17"/>
      <c r="B57" s="168"/>
      <c r="C57" s="372" t="str">
        <f>IF(D33="Pay Stubs",IF(H31&lt;&gt;"",IF(OR(H31="Semi-Monthly",H31="Monthly"),"Enter number of Pay Periods to Date", IF(F57&gt;0,"Payroll Frequency changed, delete value in F57", "")),""), "")</f>
        <v/>
      </c>
      <c r="D57" s="372"/>
      <c r="E57" s="372"/>
      <c r="F57" s="256"/>
      <c r="G57" s="257">
        <f>IF(C57 = "Enter number of Pay Periods to Date", 50, 0)</f>
        <v>0</v>
      </c>
      <c r="H57" s="252"/>
      <c r="I57" s="22"/>
      <c r="J57" s="403" t="s">
        <v>321</v>
      </c>
      <c r="K57" s="403"/>
      <c r="P57" s="26"/>
      <c r="Q57" s="26"/>
      <c r="R57" s="28"/>
      <c r="S57" s="29"/>
      <c r="T57" s="30"/>
      <c r="U57" s="30"/>
      <c r="V57" s="26"/>
    </row>
    <row r="58" spans="1:22" ht="36" customHeight="1" x14ac:dyDescent="0.45">
      <c r="A58" s="17"/>
      <c r="B58" s="217"/>
      <c r="C58" s="373" t="str">
        <f xml:space="preserve"> IF(AND(OR(G78="", G78 = 0), OR(H78="", H78=0)), "", IF(H54&gt;31, "Pay stubs do not appear to be consecutive based on dates entered.", IF(OR( E62 &lt; C62, E62 &lt;D62, E63 &lt; C63, E63 &lt;D63), "Pay Stubs may be out of order.  Please check dates.",IF(H55 = "", "", IF(E55 = H55, "", "If Payroll Frequency selected does not equal Recommended please provide an explanation.")))))</f>
        <v/>
      </c>
      <c r="D58" s="373"/>
      <c r="E58" s="373"/>
      <c r="F58" s="373"/>
      <c r="G58" s="373"/>
      <c r="H58" s="374"/>
      <c r="I58" s="22"/>
      <c r="J58" s="403"/>
      <c r="K58" s="403"/>
      <c r="L58" s="32"/>
      <c r="M58" s="33"/>
      <c r="P58" s="26"/>
      <c r="Q58" s="26"/>
      <c r="R58" s="28"/>
      <c r="S58" s="29"/>
      <c r="T58" s="30"/>
      <c r="U58" s="30"/>
      <c r="V58" s="26"/>
    </row>
    <row r="59" spans="1:22" ht="15.75" customHeight="1" x14ac:dyDescent="0.45">
      <c r="A59" s="17"/>
      <c r="B59" s="168"/>
      <c r="C59" s="218"/>
      <c r="D59" s="78"/>
      <c r="E59" s="78"/>
      <c r="F59" s="78"/>
      <c r="G59" s="78"/>
      <c r="H59" s="219"/>
      <c r="I59" s="22"/>
      <c r="J59" s="351"/>
      <c r="K59" s="351"/>
      <c r="L59" s="32"/>
      <c r="M59" s="33"/>
      <c r="P59" s="26"/>
      <c r="Q59" s="26"/>
      <c r="R59" s="28"/>
      <c r="S59" s="29"/>
      <c r="T59" s="30"/>
      <c r="U59" s="30"/>
      <c r="V59" s="26"/>
    </row>
    <row r="60" spans="1:22" ht="23.65" thickBot="1" x14ac:dyDescent="0.5">
      <c r="A60" s="17"/>
      <c r="B60" s="258"/>
      <c r="C60" s="221" t="s">
        <v>66</v>
      </c>
      <c r="D60" s="221" t="s">
        <v>67</v>
      </c>
      <c r="E60" s="221" t="s">
        <v>250</v>
      </c>
      <c r="F60" s="220" t="s">
        <v>53</v>
      </c>
      <c r="G60" s="221" t="s">
        <v>52</v>
      </c>
      <c r="H60" s="221" t="s">
        <v>51</v>
      </c>
      <c r="I60" s="17"/>
      <c r="J60" s="351"/>
      <c r="K60" s="351"/>
      <c r="L60" s="32"/>
      <c r="M60" s="33"/>
      <c r="P60" s="26"/>
      <c r="Q60" s="26"/>
      <c r="R60" s="28"/>
      <c r="S60" s="29"/>
      <c r="T60" s="30"/>
      <c r="U60" s="30"/>
      <c r="V60" s="26"/>
    </row>
    <row r="61" spans="1:22" ht="15.75" customHeight="1" x14ac:dyDescent="0.45">
      <c r="A61" s="17"/>
      <c r="B61" s="259" t="s">
        <v>100</v>
      </c>
      <c r="C61" s="260"/>
      <c r="D61" s="261"/>
      <c r="E61" s="262"/>
      <c r="F61" s="375" t="str">
        <f>IF(D33 = "Pay Stubs", IF(AND(H31 &lt;&gt; "", F35 &lt;&gt; ""), IF(H31 = "Annual", "1 pay period to date", IF(OR(H31="Semi-Monthly", H31 = "Monthly"), "", IF(E55 = "", "",CONCATENATE(G33," pay periods to date")))), ""), "")</f>
        <v/>
      </c>
      <c r="G61" s="378" t="str">
        <f>IF(D33 = "Pay Stubs", IF(G65 = "Hourly Pay Rate", IF((C64+D64+E64)/3&gt;VLOOKUP(H31,PayPeriods,6,FALSE),CONCATENATE("Average hours &gt; ", ROUND(VLOOKUP(H31, PayPeriods, 6, FALSE),2), " (Standard Work Hours in Year / Pay Periods in Year); ", ROUND(VLOOKUP(H31, PayPeriods, 6, FALSE),2), " hours used to calculate base pay."), ""), ""), "")</f>
        <v/>
      </c>
      <c r="H61" s="379"/>
      <c r="I61" s="17"/>
      <c r="J61" s="403" t="s">
        <v>322</v>
      </c>
      <c r="K61" s="403"/>
      <c r="L61" s="32"/>
    </row>
    <row r="62" spans="1:22" ht="15.75" customHeight="1" x14ac:dyDescent="0.45">
      <c r="A62" s="17"/>
      <c r="B62" s="259" t="s">
        <v>101</v>
      </c>
      <c r="C62" s="263"/>
      <c r="D62" s="264"/>
      <c r="E62" s="265"/>
      <c r="F62" s="376"/>
      <c r="G62" s="380"/>
      <c r="H62" s="381"/>
      <c r="I62" s="34"/>
      <c r="J62" s="403"/>
      <c r="K62" s="403"/>
      <c r="L62" s="32"/>
    </row>
    <row r="63" spans="1:22" ht="15.75" customHeight="1" x14ac:dyDescent="0.45">
      <c r="A63" s="17"/>
      <c r="B63" s="259" t="s">
        <v>102</v>
      </c>
      <c r="C63" s="263"/>
      <c r="D63" s="264"/>
      <c r="E63" s="266"/>
      <c r="F63" s="376"/>
      <c r="G63" s="380"/>
      <c r="H63" s="381"/>
      <c r="I63" s="17"/>
      <c r="J63" s="403" t="s">
        <v>340</v>
      </c>
      <c r="K63" s="403"/>
      <c r="L63" s="32"/>
    </row>
    <row r="64" spans="1:22" ht="15.75" thickBot="1" x14ac:dyDescent="0.5">
      <c r="A64" s="17"/>
      <c r="B64" s="267" t="s">
        <v>338</v>
      </c>
      <c r="C64" s="268"/>
      <c r="D64" s="269"/>
      <c r="E64" s="270"/>
      <c r="F64" s="377"/>
      <c r="G64" s="380"/>
      <c r="H64" s="381"/>
      <c r="I64" s="17"/>
      <c r="J64" s="403"/>
      <c r="K64" s="403"/>
      <c r="L64" s="32"/>
    </row>
    <row r="65" spans="1:12" ht="15.75" thickBot="1" x14ac:dyDescent="0.5">
      <c r="A65" s="17"/>
      <c r="B65" s="271" t="s">
        <v>27</v>
      </c>
      <c r="C65" s="272"/>
      <c r="D65" s="273"/>
      <c r="E65" s="274"/>
      <c r="F65" s="275" t="s">
        <v>90</v>
      </c>
      <c r="G65" s="382"/>
      <c r="H65" s="383"/>
      <c r="I65" s="17"/>
      <c r="J65" s="403"/>
      <c r="K65" s="403"/>
      <c r="L65" s="32"/>
    </row>
    <row r="66" spans="1:12" ht="15.4" x14ac:dyDescent="0.45">
      <c r="A66" s="17"/>
      <c r="B66" s="276" t="s">
        <v>242</v>
      </c>
      <c r="C66" s="277">
        <f>SUM(C67:C75)</f>
        <v>0</v>
      </c>
      <c r="D66" s="277">
        <f t="shared" ref="D66:E66" si="1">SUM(D67:D75)</f>
        <v>0</v>
      </c>
      <c r="E66" s="277">
        <f t="shared" si="1"/>
        <v>0</v>
      </c>
      <c r="F66" s="277">
        <f>SUM(F67:F75)</f>
        <v>0</v>
      </c>
      <c r="G66" s="242" t="str">
        <f>IF(OR(E55 = "", G65 = ""), "", IF(AND(E62="", E63 = ""), "", IF(D33 = "Pay Stubs", IF(G65 = "Hourly Pay Rate", H36*E65*(VLOOKUP(H31,PayPeriods,3,FALSE)),E65*VLOOKUP(G65, PayRates, 2, FALSE)), "")))</f>
        <v/>
      </c>
      <c r="H66" s="231"/>
      <c r="I66" s="17"/>
      <c r="J66" s="351" t="s">
        <v>315</v>
      </c>
      <c r="K66" s="351"/>
      <c r="L66" s="32"/>
    </row>
    <row r="67" spans="1:12" ht="15.75" customHeight="1" x14ac:dyDescent="0.45">
      <c r="A67" s="17"/>
      <c r="B67" s="278" t="s">
        <v>8</v>
      </c>
      <c r="C67" s="279"/>
      <c r="D67" s="273"/>
      <c r="E67" s="274"/>
      <c r="F67" s="241"/>
      <c r="G67" s="242"/>
      <c r="H67" s="231"/>
      <c r="I67" s="17"/>
      <c r="J67" s="351" t="s">
        <v>323</v>
      </c>
      <c r="K67" s="351"/>
      <c r="L67" s="25"/>
    </row>
    <row r="68" spans="1:12" ht="15.75" customHeight="1" x14ac:dyDescent="0.45">
      <c r="A68" s="17"/>
      <c r="B68" s="278" t="s">
        <v>243</v>
      </c>
      <c r="C68" s="279"/>
      <c r="D68" s="273"/>
      <c r="E68" s="274"/>
      <c r="F68" s="241"/>
      <c r="G68" s="242"/>
      <c r="H68" s="231"/>
      <c r="I68" s="17"/>
      <c r="J68" s="351" t="s">
        <v>344</v>
      </c>
      <c r="K68" s="351"/>
      <c r="L68" s="16"/>
    </row>
    <row r="69" spans="1:12" ht="15.75" customHeight="1" x14ac:dyDescent="0.45">
      <c r="A69" s="17"/>
      <c r="B69" s="278" t="s">
        <v>244</v>
      </c>
      <c r="C69" s="279"/>
      <c r="D69" s="273"/>
      <c r="E69" s="274"/>
      <c r="F69" s="241"/>
      <c r="G69" s="242"/>
      <c r="H69" s="231"/>
      <c r="I69" s="17"/>
      <c r="J69" s="351"/>
      <c r="K69" s="351"/>
      <c r="L69" s="16"/>
    </row>
    <row r="70" spans="1:12" ht="32.25" customHeight="1" x14ac:dyDescent="0.45">
      <c r="A70" s="17"/>
      <c r="B70" s="278" t="s">
        <v>245</v>
      </c>
      <c r="C70" s="279"/>
      <c r="D70" s="273"/>
      <c r="E70" s="274"/>
      <c r="F70" s="241"/>
      <c r="G70" s="242"/>
      <c r="H70" s="231"/>
      <c r="I70" s="17"/>
      <c r="J70" s="351" t="s">
        <v>343</v>
      </c>
      <c r="K70" s="351"/>
      <c r="L70" s="16"/>
    </row>
    <row r="71" spans="1:12" ht="15.75" customHeight="1" x14ac:dyDescent="0.45">
      <c r="A71" s="17"/>
      <c r="B71" s="278" t="s">
        <v>246</v>
      </c>
      <c r="C71" s="279"/>
      <c r="D71" s="273"/>
      <c r="E71" s="274"/>
      <c r="F71" s="241"/>
      <c r="G71" s="242"/>
      <c r="H71" s="231"/>
      <c r="I71" s="17"/>
      <c r="J71" s="127"/>
      <c r="K71" s="132"/>
      <c r="L71" s="16"/>
    </row>
    <row r="72" spans="1:12" ht="15.75" customHeight="1" x14ac:dyDescent="0.45">
      <c r="A72" s="17"/>
      <c r="B72" s="329" t="s">
        <v>342</v>
      </c>
      <c r="C72" s="279"/>
      <c r="D72" s="273"/>
      <c r="E72" s="274"/>
      <c r="F72" s="241"/>
      <c r="G72" s="242"/>
      <c r="H72" s="231"/>
      <c r="I72" s="17"/>
      <c r="J72" s="127"/>
      <c r="K72" s="132"/>
      <c r="L72" s="16"/>
    </row>
    <row r="73" spans="1:12" ht="15.75" customHeight="1" x14ac:dyDescent="0.45">
      <c r="A73" s="17"/>
      <c r="B73" s="278" t="s">
        <v>247</v>
      </c>
      <c r="C73" s="279"/>
      <c r="D73" s="273"/>
      <c r="E73" s="274"/>
      <c r="F73" s="241"/>
      <c r="G73" s="242"/>
      <c r="H73" s="231"/>
      <c r="I73" s="17"/>
      <c r="J73" s="403"/>
      <c r="K73" s="403"/>
      <c r="L73" s="16"/>
    </row>
    <row r="74" spans="1:12" ht="15.75" customHeight="1" x14ac:dyDescent="0.45">
      <c r="A74" s="17"/>
      <c r="B74" s="278" t="s">
        <v>248</v>
      </c>
      <c r="C74" s="279"/>
      <c r="D74" s="273"/>
      <c r="E74" s="274"/>
      <c r="F74" s="241"/>
      <c r="G74" s="242"/>
      <c r="H74" s="231"/>
      <c r="I74" s="17"/>
      <c r="J74" s="403"/>
      <c r="K74" s="403"/>
      <c r="L74" s="16"/>
    </row>
    <row r="75" spans="1:12" ht="15.75" customHeight="1" x14ac:dyDescent="0.45">
      <c r="A75" s="17"/>
      <c r="B75" s="278" t="s">
        <v>249</v>
      </c>
      <c r="C75" s="279"/>
      <c r="D75" s="273"/>
      <c r="E75" s="274"/>
      <c r="F75" s="241"/>
      <c r="G75" s="242"/>
      <c r="H75" s="231"/>
      <c r="I75" s="17"/>
      <c r="J75" s="127"/>
      <c r="K75" s="132"/>
      <c r="L75" s="16"/>
    </row>
    <row r="76" spans="1:12" ht="15.75" customHeight="1" x14ac:dyDescent="0.45">
      <c r="A76" s="17"/>
      <c r="B76" s="271" t="s">
        <v>16</v>
      </c>
      <c r="C76" s="272"/>
      <c r="D76" s="273"/>
      <c r="E76" s="274"/>
      <c r="F76" s="243"/>
      <c r="G76" s="280" t="str">
        <f>IF(E55="","",IF(AND(E62="",E63=""),"",IF(D33&lt;&gt;"Pay Stubs","", IF(YEAR(D35)=YEAR(E35), IF(OR(F76="", F76 = 0), (SUM(C76:E76)/3)*VLOOKUP(H31, PayPeriods, 3, FALSE), (F76/H35)*260), IF(G33=0,0,IF(OR(F76="", F76 = 0), SUM(C76:E76)/3*VLOOKUP(H31, PayPeriods, 3, FALSE), (F76/G33)*VLOOKUP(H31,PayPeriods,3,FALSE)))))))</f>
        <v/>
      </c>
      <c r="H76" s="235"/>
      <c r="I76" s="17"/>
      <c r="J76" s="403" t="s">
        <v>324</v>
      </c>
      <c r="K76" s="403"/>
      <c r="L76" s="16"/>
    </row>
    <row r="77" spans="1:12" ht="29.25" customHeight="1" x14ac:dyDescent="0.45">
      <c r="A77" s="17"/>
      <c r="B77" s="271" t="s">
        <v>33</v>
      </c>
      <c r="C77" s="272"/>
      <c r="D77" s="273"/>
      <c r="E77" s="274"/>
      <c r="F77" s="243"/>
      <c r="G77" s="281" t="str">
        <f>IF(E55="","",IF(AND(E62="",E63=""),"",IF(D33&lt;&gt;"Pay Stubs","", IF(YEAR(D35)=YEAR(E35), IF(OR(F77="", F77 = 0), (SUM(C77:E77)/3)*VLOOKUP(H31, PayPeriods, 3, FALSE), (F77/H35)*260), IF(G33=0,0,IF(OR(F77="", F77 = 0), SUM(C77:E77)/3*VLOOKUP(H31, PayPeriods, 3, FALSE), (F77/G33)*VLOOKUP(H31,PayPeriods,3,FALSE)))))))</f>
        <v/>
      </c>
      <c r="H77" s="235"/>
      <c r="I77" s="17"/>
      <c r="J77" s="403" t="s">
        <v>325</v>
      </c>
      <c r="K77" s="403"/>
      <c r="L77" s="16"/>
    </row>
    <row r="78" spans="1:12" ht="15.75" customHeight="1" x14ac:dyDescent="0.45">
      <c r="A78" s="17"/>
      <c r="B78" s="259" t="s">
        <v>103</v>
      </c>
      <c r="C78" s="272"/>
      <c r="D78" s="273"/>
      <c r="E78" s="274"/>
      <c r="F78" s="243"/>
      <c r="G78" s="280" t="str">
        <f>IF(E55 = "", "", IF(AND(E62 = "", E63=""), "", IF(D33 = "Pay Stubs", (G66+G76+G77), "")))</f>
        <v/>
      </c>
      <c r="H78" s="157" t="str">
        <f>IF(E55= "", "", IF(AND(E62="", E63 = ""), "", IF(D33 = "Pay Stubs", IF(YEAR(D35) = YEAR(F35), (F78/H35) *260, IF(G33 = 0, 0, (F78/G33)*VLOOKUP(H31,PayPeriods,3,FALSE))), "")))</f>
        <v/>
      </c>
      <c r="I78" s="17"/>
      <c r="J78" s="403" t="s">
        <v>326</v>
      </c>
      <c r="K78" s="403"/>
      <c r="L78" s="16"/>
    </row>
    <row r="79" spans="1:12" ht="15.75" customHeight="1" x14ac:dyDescent="0.45">
      <c r="A79" s="17"/>
      <c r="B79" s="114"/>
      <c r="C79" s="183"/>
      <c r="D79" s="183"/>
      <c r="E79" s="183"/>
      <c r="F79" s="183"/>
      <c r="G79" s="183"/>
      <c r="H79" s="183"/>
      <c r="I79" s="17"/>
      <c r="J79" s="351"/>
      <c r="K79" s="351"/>
      <c r="L79" s="16"/>
    </row>
    <row r="80" spans="1:12" ht="15.75" customHeight="1" x14ac:dyDescent="0.45">
      <c r="A80" s="17"/>
      <c r="B80" s="282" t="str">
        <f>IF(D33 = "VOE", "", IF((F66+F76+F77) = 0, "",IF((F66+F76+F77 = F78), "", "Year to Date Base pay, Overtime and Other income do not add to the Gross Wages, please correct or explain.")))</f>
        <v/>
      </c>
      <c r="C80" s="73"/>
      <c r="D80" s="73"/>
      <c r="E80" s="183"/>
      <c r="F80" s="78"/>
      <c r="G80" s="78"/>
      <c r="H80" s="78"/>
      <c r="I80" s="22"/>
      <c r="J80" s="351"/>
      <c r="K80" s="351"/>
      <c r="L80" s="16"/>
    </row>
    <row r="81" spans="1:13" ht="15.75" customHeight="1" x14ac:dyDescent="0.45">
      <c r="A81" s="17"/>
      <c r="B81" s="282" t="str">
        <f>IF(D33 = "VOE", "", IF(F78 &lt; E78, "Year to Date Gross Wages must be greater than or equal to the last pay stub", ""))</f>
        <v/>
      </c>
      <c r="C81" s="73"/>
      <c r="D81" s="73"/>
      <c r="E81" s="78"/>
      <c r="F81" s="78"/>
      <c r="G81" s="78"/>
      <c r="H81" s="78"/>
      <c r="I81" s="22"/>
      <c r="J81" s="351"/>
      <c r="K81" s="351"/>
      <c r="L81" s="16"/>
    </row>
    <row r="82" spans="1:13" ht="15.75" customHeight="1" x14ac:dyDescent="0.45">
      <c r="A82" s="17"/>
      <c r="B82" s="73"/>
      <c r="C82" s="282"/>
      <c r="D82" s="73"/>
      <c r="E82" s="78"/>
      <c r="F82" s="78"/>
      <c r="G82" s="78"/>
      <c r="H82" s="78"/>
      <c r="I82" s="22"/>
      <c r="J82" s="351"/>
      <c r="K82" s="351"/>
      <c r="L82" s="16"/>
    </row>
    <row r="83" spans="1:13" ht="15.75" customHeight="1" x14ac:dyDescent="0.45">
      <c r="A83" s="17"/>
      <c r="B83" s="283" t="str">
        <f xml:space="preserve"> IF(AND(B84 = "", B85 = ""), "", "If Regular Base Hours and/or Base Pay Rate are not provided on the check stubs, enter the numbers calculated below.")</f>
        <v/>
      </c>
      <c r="C83" s="282"/>
      <c r="D83" s="73"/>
      <c r="E83" s="78"/>
      <c r="F83" s="78"/>
      <c r="G83" s="78"/>
      <c r="H83" s="78"/>
      <c r="I83" s="22"/>
      <c r="J83" s="351"/>
      <c r="K83" s="351"/>
      <c r="L83" s="16"/>
    </row>
    <row r="84" spans="1:13" ht="15.4" x14ac:dyDescent="0.45">
      <c r="A84" s="17"/>
      <c r="B84" s="284" t="str">
        <f>IF(D33 = "Pay Stubs", IF(G65 = "Hourly Pay Rate", IF(AND(C84="", D84 = "", E84 = ""), "","Hours Calculator"), ""), "")</f>
        <v/>
      </c>
      <c r="C84" s="285" t="str">
        <f>IF(D33 = "Pay Stubs", IF(G65 = "Hourly Pay Rate", IF(C65 = "", "",C66/C65), ""), "")</f>
        <v/>
      </c>
      <c r="D84" s="285" t="str">
        <f>IF(D33 = "Pay Stubs", IF(G65 = "Hourly Pay Rate", IF(D65 = "", "", D66/D65), ""), "")</f>
        <v/>
      </c>
      <c r="E84" s="285" t="str">
        <f>IF(D33 = "Pay Stubs", IF(G65 = "Hourly Pay Rate", IF(E65 = "", "", E66/E65), ""), "")</f>
        <v/>
      </c>
      <c r="F84" s="78"/>
      <c r="G84" s="75"/>
      <c r="H84" s="73"/>
      <c r="I84" s="22"/>
      <c r="J84" s="351"/>
      <c r="K84" s="351"/>
      <c r="L84" s="16"/>
    </row>
    <row r="85" spans="1:13" ht="15.4" x14ac:dyDescent="0.45">
      <c r="A85" s="17"/>
      <c r="B85" s="284" t="str">
        <f>IF(D33 = "Pay Stubs", IF(G65 = "Hourly Pay Rate", IF(AND(C85="", D85 = "", E85 = ""), "","Rate Calculator"), ""), "")</f>
        <v/>
      </c>
      <c r="C85" s="286" t="str">
        <f>IF(D33 = "Pay Stubs", IF(G65="Hourly Pay Rate", IF(OR(C64 = "",C64 = 0), "", C66/C64),""), "")</f>
        <v/>
      </c>
      <c r="D85" s="286" t="str">
        <f>IF(D33="Pay Stubs",IF(G65="Hourly Pay Rate",IF(OR(D64="", D64 = 0),"",D66/D64), ""),"")</f>
        <v/>
      </c>
      <c r="E85" s="286" t="str">
        <f>IF(D33 = "Pay Stubs", IF(G65="Hourly Pay Rate", IF(OR(E64 = "",E64 = 0), "", E66/E64), ""), "")</f>
        <v/>
      </c>
      <c r="F85" s="73"/>
      <c r="G85" s="75"/>
      <c r="H85" s="73"/>
      <c r="I85" s="22"/>
      <c r="J85" s="351"/>
      <c r="K85" s="351"/>
      <c r="L85" s="16"/>
    </row>
    <row r="86" spans="1:13" ht="15.4" x14ac:dyDescent="0.45">
      <c r="A86" s="17"/>
      <c r="B86" s="78"/>
      <c r="C86" s="78"/>
      <c r="D86" s="78"/>
      <c r="E86" s="78"/>
      <c r="F86" s="78"/>
      <c r="G86" s="73"/>
      <c r="H86" s="287"/>
      <c r="I86" s="22"/>
      <c r="J86" s="351"/>
      <c r="K86" s="351"/>
      <c r="L86" s="16"/>
    </row>
    <row r="87" spans="1:13" ht="7.5" customHeight="1" x14ac:dyDescent="0.45">
      <c r="A87" s="17"/>
      <c r="B87" s="73"/>
      <c r="C87" s="73"/>
      <c r="D87" s="73"/>
      <c r="E87" s="73"/>
      <c r="F87" s="73"/>
      <c r="G87" s="73"/>
      <c r="H87" s="73"/>
      <c r="I87" s="17"/>
      <c r="J87" s="351"/>
      <c r="K87" s="351"/>
      <c r="L87" s="16"/>
    </row>
    <row r="88" spans="1:13" ht="14.25" customHeight="1" thickBot="1" x14ac:dyDescent="0.5">
      <c r="A88" s="17"/>
      <c r="B88" s="184" t="s">
        <v>59</v>
      </c>
      <c r="C88" s="185"/>
      <c r="D88" s="186" t="str">
        <f>E5</f>
        <v>Name not entered on Household Summary</v>
      </c>
      <c r="E88" s="185"/>
      <c r="F88" s="185"/>
      <c r="G88" s="185"/>
      <c r="H88" s="321" t="s">
        <v>234</v>
      </c>
      <c r="I88" s="22"/>
      <c r="J88" s="351"/>
      <c r="K88" s="351"/>
      <c r="L88" s="26"/>
      <c r="M88" s="26"/>
    </row>
    <row r="89" spans="1:13" ht="14.25" customHeight="1" thickTop="1" thickBot="1" x14ac:dyDescent="0.5">
      <c r="A89" s="17"/>
      <c r="B89" s="187"/>
      <c r="C89" s="188"/>
      <c r="D89" s="189"/>
      <c r="E89" s="189"/>
      <c r="F89" s="189"/>
      <c r="G89" s="189"/>
      <c r="H89" s="190"/>
      <c r="I89" s="17"/>
      <c r="J89" s="413" t="s">
        <v>330</v>
      </c>
      <c r="K89" s="413"/>
      <c r="L89" s="26"/>
      <c r="M89" s="26"/>
    </row>
    <row r="90" spans="1:13" ht="16.5" customHeight="1" thickBot="1" x14ac:dyDescent="0.5">
      <c r="A90" s="17"/>
      <c r="B90" s="191" t="s">
        <v>31</v>
      </c>
      <c r="C90" s="188" t="s">
        <v>6</v>
      </c>
      <c r="D90" s="352"/>
      <c r="E90" s="353"/>
      <c r="F90" s="353"/>
      <c r="G90" s="354"/>
      <c r="H90" s="192" t="str">
        <f>IF(D92="VOE", E102, IF(D92 = "Pay Stubs", E114, ""))</f>
        <v/>
      </c>
      <c r="I90" s="22"/>
      <c r="J90" s="351" t="s">
        <v>336</v>
      </c>
      <c r="K90" s="351"/>
      <c r="L90" s="26"/>
      <c r="M90" s="26"/>
    </row>
    <row r="91" spans="1:13" ht="15.75" customHeight="1" thickBot="1" x14ac:dyDescent="0.5">
      <c r="A91" s="17"/>
      <c r="B91" s="191"/>
      <c r="C91" s="188"/>
      <c r="D91" s="193"/>
      <c r="E91" s="194"/>
      <c r="F91" s="194"/>
      <c r="G91" s="195" t="s">
        <v>70</v>
      </c>
      <c r="H91" s="196" t="s">
        <v>61</v>
      </c>
      <c r="I91" s="22"/>
      <c r="J91" s="351" t="s">
        <v>313</v>
      </c>
      <c r="K91" s="351"/>
      <c r="L91" s="26"/>
      <c r="M91" s="26"/>
    </row>
    <row r="92" spans="1:13" ht="16.5" customHeight="1" thickBot="1" x14ac:dyDescent="0.5">
      <c r="A92" s="17"/>
      <c r="B92" s="191"/>
      <c r="C92" s="197" t="s">
        <v>36</v>
      </c>
      <c r="D92" s="198"/>
      <c r="E92" s="199" t="str">
        <f>IF(ISNUMBER(SEARCH("VOE",D92)),"Warning: Fill VOE Sec Only!!","Warning: Fill PayStubs Sec Only!!")</f>
        <v>Warning: Fill PayStubs Sec Only!!</v>
      </c>
      <c r="F92" s="200"/>
      <c r="G92" s="201" t="e">
        <f>IF(OR(H90 = "Monthly", H90="Semi-Monthly"), IF(D92="VOE", H103, IF(D92 = "Pay Stubs", F116, "")), ROUNDUP(H92,0))</f>
        <v>#VALUE!</v>
      </c>
      <c r="H92" s="288" t="e">
        <f>G94/(VLOOKUP(H90, PayPeriods, 2, FALSE))</f>
        <v>#VALUE!</v>
      </c>
      <c r="I92" s="22"/>
      <c r="J92" s="351" t="s">
        <v>337</v>
      </c>
      <c r="K92" s="351"/>
      <c r="L92" s="25"/>
    </row>
    <row r="93" spans="1:13" ht="15.75" thickBot="1" x14ac:dyDescent="0.5">
      <c r="A93" s="17"/>
      <c r="B93" s="191"/>
      <c r="C93" s="188"/>
      <c r="D93" s="203"/>
      <c r="E93" s="200"/>
      <c r="F93" s="195" t="s">
        <v>22</v>
      </c>
      <c r="G93" s="195" t="s">
        <v>72</v>
      </c>
      <c r="H93" s="196" t="s">
        <v>69</v>
      </c>
      <c r="I93" s="22"/>
      <c r="J93" s="351"/>
      <c r="K93" s="351"/>
      <c r="L93" s="25"/>
    </row>
    <row r="94" spans="1:13" ht="15.75" thickBot="1" x14ac:dyDescent="0.5">
      <c r="A94" s="17"/>
      <c r="B94" s="187"/>
      <c r="C94" s="197" t="s">
        <v>0</v>
      </c>
      <c r="D94" s="198"/>
      <c r="E94" s="204" t="e">
        <f>CONCATENATE("1/1/",YEAR(F94))</f>
        <v>#VALUE!</v>
      </c>
      <c r="F94" s="205" t="str">
        <f>IF(D92 = "VOE", E103, IF(D92 = "Pay Stubs", IF(OR(C122 = "", D122="",E122 = ""), IF(OR(C121 = "",D121="", E121=""), "", E121), E122),""))</f>
        <v/>
      </c>
      <c r="G94" s="205" t="e">
        <f>IF(YEAR(D94) = YEAR(F94), F94-D94+1,F94-E94+1)</f>
        <v>#VALUE!</v>
      </c>
      <c r="H94" s="206" t="e">
        <f>ROUNDUP(G94*(5/7), 0)</f>
        <v>#VALUE!</v>
      </c>
      <c r="I94" s="17"/>
      <c r="J94" s="351"/>
      <c r="K94" s="351"/>
      <c r="L94" s="25"/>
    </row>
    <row r="95" spans="1:13" ht="15" customHeight="1" thickBot="1" x14ac:dyDescent="0.5">
      <c r="A95" s="17"/>
      <c r="B95" s="207"/>
      <c r="C95" s="208"/>
      <c r="D95" s="209"/>
      <c r="E95" s="210"/>
      <c r="F95" s="210"/>
      <c r="G95" s="211" t="s">
        <v>71</v>
      </c>
      <c r="H95" s="212" t="str">
        <f>IF(D92 = "VOE", IF(E100&gt;VLOOKUP(H90, PayPeriods, 6, FALSE), VLOOKUP(H90, PayPeriods, 6, FALSE), E100),IF(D92="Pay Stubs", IF((C123+D123+E123)/3 &gt; VLOOKUP(H90, PayPeriods, 6, FALSE), VLOOKUP(H90, PayPeriods, 6, FALSE), (C123+D123+E123)/3), ""))</f>
        <v/>
      </c>
      <c r="I95" s="22"/>
      <c r="J95" s="351"/>
      <c r="K95" s="351"/>
      <c r="L95" s="25"/>
    </row>
    <row r="96" spans="1:13" ht="15.75" thickTop="1" x14ac:dyDescent="0.45">
      <c r="A96" s="17"/>
      <c r="B96" s="168"/>
      <c r="C96" s="78"/>
      <c r="D96" s="213"/>
      <c r="E96" s="214"/>
      <c r="F96" s="214"/>
      <c r="G96" s="78"/>
      <c r="H96" s="215"/>
      <c r="I96" s="22"/>
      <c r="J96" s="127"/>
      <c r="K96" s="128"/>
    </row>
    <row r="97" spans="1:25" ht="17.25" customHeight="1" x14ac:dyDescent="0.45">
      <c r="A97" s="17"/>
      <c r="B97" s="216" t="s">
        <v>9</v>
      </c>
      <c r="C97" s="355" t="s">
        <v>38</v>
      </c>
      <c r="D97" s="355"/>
      <c r="E97" s="355"/>
      <c r="F97" s="355"/>
      <c r="G97" s="355"/>
      <c r="H97" s="356"/>
      <c r="I97" s="22"/>
      <c r="J97" s="404" t="s">
        <v>176</v>
      </c>
      <c r="K97" s="404"/>
    </row>
    <row r="98" spans="1:25" ht="16.5" customHeight="1" x14ac:dyDescent="0.45">
      <c r="A98" s="17"/>
      <c r="B98" s="217"/>
      <c r="C98" s="78"/>
      <c r="D98" s="213"/>
      <c r="E98" s="218"/>
      <c r="F98" s="218"/>
      <c r="G98" s="78"/>
      <c r="H98" s="219"/>
      <c r="I98" s="22"/>
      <c r="J98" s="403"/>
      <c r="K98" s="403"/>
    </row>
    <row r="99" spans="1:25" ht="27.75" customHeight="1" thickBot="1" x14ac:dyDescent="0.5">
      <c r="A99" s="17"/>
      <c r="B99" s="217"/>
      <c r="C99" s="73"/>
      <c r="D99" s="73"/>
      <c r="E99" s="220" t="s">
        <v>37</v>
      </c>
      <c r="F99" s="221" t="s">
        <v>50</v>
      </c>
      <c r="G99" s="221" t="s">
        <v>49</v>
      </c>
      <c r="H99" s="221" t="s">
        <v>51</v>
      </c>
      <c r="I99" s="24"/>
      <c r="J99" s="403" t="s">
        <v>314</v>
      </c>
      <c r="K99" s="403"/>
    </row>
    <row r="100" spans="1:25" ht="15.75" thickBot="1" x14ac:dyDescent="0.5">
      <c r="A100" s="17"/>
      <c r="B100" s="168"/>
      <c r="C100" s="406" t="s">
        <v>34</v>
      </c>
      <c r="D100" s="407"/>
      <c r="E100" s="222"/>
      <c r="F100" s="223"/>
      <c r="G100" s="224"/>
      <c r="H100" s="225"/>
      <c r="I100" s="22"/>
      <c r="J100" s="403"/>
      <c r="K100" s="403"/>
    </row>
    <row r="101" spans="1:25" ht="15.75" thickBot="1" x14ac:dyDescent="0.5">
      <c r="A101" s="17"/>
      <c r="B101" s="357" t="str">
        <f>IF(D92 = "VOE", IF(G101 = "Hourly Pay Rate", IF(E100&gt;VLOOKUP(H90,PayPeriods,6,FALSE),CONCATENATE("    Average hours &gt; ", ROUND(VLOOKUP(H90, PayPeriods, 6, FALSE),2), " (Standard Work Hours in Year / Pay Periods in Year);  ", ROUND(VLOOKUP(H90, PayPeriods, 6, FALSE),2), " hours used."), ""), ""), "")</f>
        <v/>
      </c>
      <c r="C101" s="408" t="s">
        <v>27</v>
      </c>
      <c r="D101" s="409"/>
      <c r="E101" s="327"/>
      <c r="F101" s="226" t="s">
        <v>99</v>
      </c>
      <c r="G101" s="358"/>
      <c r="H101" s="359"/>
      <c r="I101" s="22"/>
      <c r="J101" s="129" t="s">
        <v>315</v>
      </c>
      <c r="K101" s="130" t="s">
        <v>316</v>
      </c>
    </row>
    <row r="102" spans="1:25" ht="15.75" customHeight="1" x14ac:dyDescent="0.45">
      <c r="A102" s="17"/>
      <c r="B102" s="357"/>
      <c r="C102" s="406" t="s">
        <v>35</v>
      </c>
      <c r="D102" s="407"/>
      <c r="E102" s="227"/>
      <c r="F102" s="360" t="str">
        <f>IF(AND(E102 &lt;&gt; "Monthly", E102 &lt;&gt; "Semi-Monthly", H103&gt;0), "Payroll Frequency changed, delete value in H66", "")</f>
        <v/>
      </c>
      <c r="G102" s="361"/>
      <c r="H102" s="362"/>
      <c r="I102" s="22"/>
      <c r="J102" s="403" t="s">
        <v>317</v>
      </c>
      <c r="K102" s="403"/>
    </row>
    <row r="103" spans="1:25" ht="13.5" customHeight="1" x14ac:dyDescent="0.45">
      <c r="A103" s="17"/>
      <c r="B103" s="357"/>
      <c r="C103" s="406" t="s">
        <v>22</v>
      </c>
      <c r="D103" s="407"/>
      <c r="E103" s="228"/>
      <c r="F103" s="363" t="str">
        <f>IF(D92 = "VOE", IF(H90 &lt;&gt; "", IF(H90 = "Annual", "1 pay period", IF(OR(E102="Semi-Monthly", E102 = "Monthly"), "Enter # of Pay Periods to Date", IF(E103 = "", "",CONCATENATE(G92," pay periods to date")))), ""), "")</f>
        <v/>
      </c>
      <c r="G103" s="363"/>
      <c r="H103" s="229"/>
      <c r="I103" s="31">
        <f>IF(F103 = "Enter # of Pay Periods to Date", 50, 0)</f>
        <v>0</v>
      </c>
      <c r="J103" s="351" t="s">
        <v>318</v>
      </c>
      <c r="K103" s="351"/>
    </row>
    <row r="104" spans="1:25" ht="13.5" customHeight="1" x14ac:dyDescent="0.45">
      <c r="A104" s="17"/>
      <c r="B104" s="357"/>
      <c r="C104" s="364" t="s">
        <v>8</v>
      </c>
      <c r="D104" s="365"/>
      <c r="E104" s="230"/>
      <c r="F104" s="171" t="str">
        <f>IF(G104 = "", "", IF(G104 = 0, 0, G104/VLOOKUP(H90, PayPeriods, 3, FALSE)))</f>
        <v/>
      </c>
      <c r="G104" s="157" t="str">
        <f>IF(OR(G101="", E102 = "", E103=""), "", IF(D92="VOE",IF(G101="Hourly Pay Rate",H95*E101*VLOOKUP(H90, PayPeriods, 4, FALSE) *(VLOOKUP(H90,PayPeriods,3,FALSE)),E101*VLOOKUP(G101,PayRates,2,FALSE)),""))</f>
        <v/>
      </c>
      <c r="H104" s="231"/>
      <c r="I104" s="23"/>
      <c r="J104" s="351"/>
      <c r="K104" s="351"/>
    </row>
    <row r="105" spans="1:25" ht="15.75" customHeight="1" x14ac:dyDescent="0.45">
      <c r="A105" s="17"/>
      <c r="B105" s="232"/>
      <c r="C105" s="364" t="s">
        <v>16</v>
      </c>
      <c r="D105" s="365"/>
      <c r="E105" s="230"/>
      <c r="F105" s="233" t="str">
        <f>IF(OR(G101="", E102 = "", E103=""), "", IF(D92="VOE",IF(YEAR(D94) = YEAR(E94), (E105/H94)*VLOOKUP(H90, PayPeriods, 5,FALSE), IF(G92 = 0, 0, E105/G92)), ""))</f>
        <v/>
      </c>
      <c r="G105" s="234" t="str">
        <f>IF(OR(G101="", E102 = "", E103=""), "", IF(D92= "VOE", IF(YEAR(D94) = YEAR(E94), (E105/H94)*VLOOKUP(H90, PayPeriods, 5, FALSE) * VLOOKUP(H90, PayPeriods, 3,FALSE), IF(G92 = 0, 0, (E105/G92)*VLOOKUP(H90, PayPeriods, 3, FALSE))), ""))</f>
        <v/>
      </c>
      <c r="H105" s="235"/>
      <c r="I105" s="23"/>
      <c r="J105" s="351"/>
      <c r="K105" s="351"/>
    </row>
    <row r="106" spans="1:25" ht="15.75" customHeight="1" x14ac:dyDescent="0.45">
      <c r="A106" s="17"/>
      <c r="B106" s="236"/>
      <c r="C106" s="366" t="s">
        <v>29</v>
      </c>
      <c r="D106" s="367"/>
      <c r="E106" s="237"/>
      <c r="F106" s="238"/>
      <c r="G106" s="239"/>
      <c r="H106" s="240"/>
      <c r="I106" s="23"/>
      <c r="J106" s="403" t="s">
        <v>319</v>
      </c>
      <c r="K106" s="403"/>
    </row>
    <row r="107" spans="1:25" ht="15.4" x14ac:dyDescent="0.45">
      <c r="A107" s="17"/>
      <c r="B107" s="236"/>
      <c r="C107" s="368"/>
      <c r="D107" s="369"/>
      <c r="E107" s="241"/>
      <c r="F107" s="242" t="str">
        <f>IF(OR(G101="", E102 = "", E103=""), "", IF(D92="VOE", IF(YEAR(D94) = YEAR(E94), (E107/H94)*VLOOKUP(H90, PayPeriods, 5,FALSE), IF(G92 = 0, 0, E107/G92)),""))</f>
        <v/>
      </c>
      <c r="G107" s="180" t="str">
        <f>IF(OR(G101="", E102 = "", E103=""), "", IF(D92 = "VOE", IF(YEAR(D94) = YEAR(E94), (E107/H94)*VLOOKUP(H90, PayPeriods, 5, FALSE) * VLOOKUP(H90, PayPeriods, 3,FALSE), IF(G92 = 0, 0, E107/G92)*VLOOKUP(H90, PayPeriods, 3, FALSE)), ""))</f>
        <v/>
      </c>
      <c r="H107" s="231"/>
      <c r="I107" s="23"/>
      <c r="J107" s="403"/>
      <c r="K107" s="403"/>
    </row>
    <row r="108" spans="1:25" ht="15.4" x14ac:dyDescent="0.45">
      <c r="A108" s="17"/>
      <c r="B108" s="236"/>
      <c r="C108" s="364" t="s">
        <v>39</v>
      </c>
      <c r="D108" s="365"/>
      <c r="E108" s="243"/>
      <c r="F108" s="244"/>
      <c r="G108" s="157" t="str">
        <f>IF(OR(G101="", E102 = "", E103=""), "", IF(D92 = "VOE", SUM(G104:G107),""))</f>
        <v/>
      </c>
      <c r="H108" s="155" t="str">
        <f>IF(OR(G101="",E102="",E103=""),"",IF(D92="VOE",IF(YEAR(D94) = YEAR(F94), (E108/H94) *260, IF(G92=0,0,(E108/G92)*VLOOKUP(H90,PayPeriods,3,FALSE))),""))</f>
        <v/>
      </c>
      <c r="I108" s="22"/>
      <c r="J108" s="403"/>
      <c r="K108" s="403"/>
      <c r="P108" s="25"/>
      <c r="Q108" s="26"/>
      <c r="R108" s="26"/>
      <c r="S108" s="26"/>
      <c r="T108" s="26"/>
      <c r="U108" s="26"/>
      <c r="V108" s="26"/>
      <c r="W108" s="26"/>
      <c r="X108" s="26"/>
      <c r="Y108" s="26"/>
    </row>
    <row r="109" spans="1:25" ht="15.75" customHeight="1" x14ac:dyDescent="0.45">
      <c r="A109" s="17"/>
      <c r="B109" s="236"/>
      <c r="C109" s="364" t="str">
        <f>IF(E103="","Gross Pay Prior Year",CONCATENATE("Gross Pay ",YEAR(E103)-1))</f>
        <v>Gross Pay Prior Year</v>
      </c>
      <c r="D109" s="365"/>
      <c r="E109" s="243"/>
      <c r="F109" s="183"/>
      <c r="G109" s="183"/>
      <c r="H109" s="245"/>
      <c r="I109" s="22"/>
      <c r="J109" s="351" t="s">
        <v>320</v>
      </c>
      <c r="K109" s="351"/>
      <c r="P109" s="27"/>
      <c r="Q109" s="26"/>
      <c r="R109" s="28"/>
      <c r="S109" s="29"/>
      <c r="T109" s="30"/>
      <c r="U109" s="30"/>
      <c r="V109" s="26"/>
    </row>
    <row r="110" spans="1:25" ht="15.75" customHeight="1" thickBot="1" x14ac:dyDescent="0.5">
      <c r="A110" s="17"/>
      <c r="B110" s="246"/>
      <c r="C110" s="364" t="str">
        <f>IF(E103="","Gross Pay Prior Year",CONCATENATE("Gross Pay ",YEAR(E103)-2))</f>
        <v>Gross Pay Prior Year</v>
      </c>
      <c r="D110" s="365"/>
      <c r="E110" s="247"/>
      <c r="F110" s="183"/>
      <c r="G110" s="183"/>
      <c r="H110" s="245"/>
      <c r="I110" s="22"/>
      <c r="J110" s="351"/>
      <c r="K110" s="351"/>
      <c r="P110" s="26"/>
      <c r="Q110" s="26"/>
      <c r="R110" s="28"/>
      <c r="S110" s="29"/>
      <c r="T110" s="30"/>
      <c r="U110" s="30"/>
      <c r="V110" s="26"/>
    </row>
    <row r="111" spans="1:25" ht="15.75" customHeight="1" x14ac:dyDescent="0.45">
      <c r="A111" s="17"/>
      <c r="B111" s="168"/>
      <c r="C111" s="78"/>
      <c r="D111" s="78"/>
      <c r="E111" s="183"/>
      <c r="F111" s="183"/>
      <c r="G111" s="183"/>
      <c r="H111" s="245"/>
      <c r="I111" s="22"/>
      <c r="J111" s="131"/>
      <c r="K111" s="129"/>
      <c r="P111" s="26"/>
      <c r="Q111" s="26"/>
      <c r="R111" s="28"/>
      <c r="S111" s="29"/>
      <c r="T111" s="30"/>
      <c r="U111" s="30"/>
      <c r="V111" s="26"/>
    </row>
    <row r="112" spans="1:25" ht="15.75" customHeight="1" x14ac:dyDescent="0.45">
      <c r="A112" s="17"/>
      <c r="B112" s="410" t="str">
        <f>IF(D92="VOE", IF(E104+E105+E107= E108, "", "Base Pay + Overtime + Commissions/Tips do not add to the Gross Pay (Current Year).  Please correct the numbers or explain the difference."), "")</f>
        <v/>
      </c>
      <c r="C112" s="411"/>
      <c r="D112" s="411"/>
      <c r="E112" s="411"/>
      <c r="F112" s="411"/>
      <c r="G112" s="411"/>
      <c r="H112" s="412"/>
      <c r="I112" s="22"/>
      <c r="J112" s="131"/>
      <c r="K112" s="129"/>
      <c r="P112" s="26"/>
      <c r="Q112" s="26"/>
      <c r="R112" s="28"/>
      <c r="S112" s="29"/>
      <c r="T112" s="30"/>
      <c r="U112" s="30"/>
      <c r="V112" s="26"/>
    </row>
    <row r="113" spans="1:22" ht="15.75" customHeight="1" thickBot="1" x14ac:dyDescent="0.5">
      <c r="A113" s="17"/>
      <c r="B113" s="236"/>
      <c r="C113" s="405"/>
      <c r="D113" s="405"/>
      <c r="E113" s="70"/>
      <c r="F113" s="70"/>
      <c r="G113" s="248" t="s">
        <v>7</v>
      </c>
      <c r="H113" s="249">
        <f>IF(OR(C122 = "", D122="", E122=""), IF(OR(C121 = "", D121 = "", E121 = ""), (E120-C120)/2, (E121-C121)/2), (E122-C122)/2)</f>
        <v>0</v>
      </c>
      <c r="I113" s="22"/>
      <c r="J113" s="351"/>
      <c r="K113" s="351"/>
      <c r="P113" s="26"/>
      <c r="Q113" s="26"/>
      <c r="R113" s="28"/>
      <c r="S113" s="29"/>
      <c r="T113" s="30"/>
      <c r="U113" s="30"/>
      <c r="V113" s="26"/>
    </row>
    <row r="114" spans="1:22" ht="15.75" customHeight="1" thickBot="1" x14ac:dyDescent="0.5">
      <c r="A114" s="17"/>
      <c r="B114" s="250" t="s">
        <v>17</v>
      </c>
      <c r="C114" s="370" t="s">
        <v>115</v>
      </c>
      <c r="D114" s="370"/>
      <c r="E114" s="251"/>
      <c r="F114" s="371" t="s">
        <v>54</v>
      </c>
      <c r="G114" s="371"/>
      <c r="H114" s="252" t="str">
        <f>IF(OR(H113="", H113 = 0, H113&gt;31), "", IF(H113 &gt;20, "Monthly", IF(H113&gt;14, "Semi-Monthly", IF(H113&gt;9, "Bi-Weekly", "Weekly"))))</f>
        <v/>
      </c>
      <c r="I114" s="22"/>
      <c r="J114" s="404" t="s">
        <v>229</v>
      </c>
      <c r="K114" s="404"/>
      <c r="P114" s="26"/>
      <c r="Q114" s="26"/>
      <c r="R114" s="28"/>
      <c r="S114" s="29"/>
      <c r="T114" s="30"/>
      <c r="U114" s="30"/>
      <c r="V114" s="26"/>
    </row>
    <row r="115" spans="1:22" ht="15.75" customHeight="1" x14ac:dyDescent="0.45">
      <c r="A115" s="17"/>
      <c r="B115" s="253"/>
      <c r="C115" s="254"/>
      <c r="D115" s="254"/>
      <c r="E115" s="254"/>
      <c r="F115" s="255"/>
      <c r="G115" s="255"/>
      <c r="H115" s="252"/>
      <c r="I115" s="22"/>
      <c r="J115" s="351"/>
      <c r="K115" s="351"/>
      <c r="P115" s="26"/>
      <c r="Q115" s="26"/>
      <c r="R115" s="28"/>
      <c r="S115" s="29"/>
      <c r="T115" s="30"/>
      <c r="U115" s="30"/>
      <c r="V115" s="26"/>
    </row>
    <row r="116" spans="1:22" ht="15.75" customHeight="1" x14ac:dyDescent="0.45">
      <c r="A116" s="17"/>
      <c r="B116" s="168"/>
      <c r="C116" s="372" t="str">
        <f>IF(D92="Pay Stubs",IF(H90&lt;&gt;"",IF(OR(H90="Semi-Monthly",H90="Monthly"),"Enter number of Pay Periods to Date", IF(F116&gt;0,"Payroll Frequency changed, delete value in F115", "")),""), "")</f>
        <v/>
      </c>
      <c r="D116" s="372"/>
      <c r="E116" s="372"/>
      <c r="F116" s="256"/>
      <c r="G116" s="257">
        <f>IF(C116 = "Enter number of Pay Periods to Date", 50, 0)</f>
        <v>0</v>
      </c>
      <c r="H116" s="252"/>
      <c r="I116" s="22"/>
      <c r="J116" s="403" t="s">
        <v>321</v>
      </c>
      <c r="K116" s="403"/>
      <c r="P116" s="26"/>
      <c r="Q116" s="26"/>
      <c r="R116" s="28"/>
      <c r="S116" s="29"/>
      <c r="T116" s="30"/>
      <c r="U116" s="30"/>
      <c r="V116" s="26"/>
    </row>
    <row r="117" spans="1:22" ht="36" customHeight="1" x14ac:dyDescent="0.45">
      <c r="A117" s="17"/>
      <c r="B117" s="289"/>
      <c r="C117" s="373" t="str">
        <f xml:space="preserve"> IF(AND(OR(G137="", G137 = 0), OR(H137="", H137=0)), "", IF(H113&gt;31, "Pay stubs do not appear to be consecutive based on dates entered.", IF(OR( E121 &lt; C121, E121 &lt;D121, E122 &lt; C122, E122 &lt;D122), "Pay Stubs may be out of order.  Please check dates.",IF(H114 = "", "", IF(E114 = H114, "", "If Payroll Frequency selected does not equal Recommended please provide an explanation.")))))</f>
        <v/>
      </c>
      <c r="D117" s="373"/>
      <c r="E117" s="373"/>
      <c r="F117" s="373"/>
      <c r="G117" s="373"/>
      <c r="H117" s="374"/>
      <c r="I117" s="38"/>
      <c r="J117" s="403"/>
      <c r="K117" s="403"/>
      <c r="P117" s="26"/>
      <c r="Q117" s="26"/>
      <c r="R117" s="28"/>
      <c r="S117" s="29"/>
      <c r="T117" s="30"/>
      <c r="U117" s="30"/>
      <c r="V117" s="26"/>
    </row>
    <row r="118" spans="1:22" ht="15.75" customHeight="1" x14ac:dyDescent="0.45">
      <c r="A118" s="17"/>
      <c r="B118" s="168"/>
      <c r="C118" s="218"/>
      <c r="D118" s="78"/>
      <c r="E118" s="78"/>
      <c r="F118" s="78"/>
      <c r="G118" s="78"/>
      <c r="H118" s="219"/>
      <c r="I118" s="22"/>
      <c r="J118" s="351"/>
      <c r="K118" s="351"/>
      <c r="P118" s="26"/>
      <c r="Q118" s="26"/>
      <c r="R118" s="28"/>
      <c r="S118" s="29"/>
      <c r="T118" s="30"/>
      <c r="U118" s="30"/>
      <c r="V118" s="26"/>
    </row>
    <row r="119" spans="1:22" ht="23.65" thickBot="1" x14ac:dyDescent="0.5">
      <c r="A119" s="17"/>
      <c r="B119" s="258"/>
      <c r="C119" s="221" t="s">
        <v>66</v>
      </c>
      <c r="D119" s="221" t="s">
        <v>67</v>
      </c>
      <c r="E119" s="221" t="s">
        <v>250</v>
      </c>
      <c r="F119" s="220" t="s">
        <v>53</v>
      </c>
      <c r="G119" s="221" t="s">
        <v>52</v>
      </c>
      <c r="H119" s="221" t="s">
        <v>51</v>
      </c>
      <c r="I119" s="17"/>
      <c r="J119" s="351"/>
      <c r="K119" s="351"/>
      <c r="P119" s="26"/>
      <c r="Q119" s="26"/>
      <c r="R119" s="28"/>
      <c r="S119" s="29"/>
      <c r="T119" s="30"/>
      <c r="U119" s="30"/>
      <c r="V119" s="26"/>
    </row>
    <row r="120" spans="1:22" ht="15.75" customHeight="1" x14ac:dyDescent="0.45">
      <c r="A120" s="17"/>
      <c r="B120" s="259" t="s">
        <v>100</v>
      </c>
      <c r="C120" s="260"/>
      <c r="D120" s="261"/>
      <c r="E120" s="262"/>
      <c r="F120" s="375" t="str">
        <f>IF(D92 = "Pay Stubs", IF(AND(H90 &lt;&gt; "", F94 &lt;&gt; ""), IF(H90 = "Annual", "1 pay period to date", IF(OR(H90="Semi-Monthly", H90 = "Monthly"), "", IF(E114 = "", "",CONCATENATE(G92," pay periods to date")))), ""), "")</f>
        <v/>
      </c>
      <c r="G120" s="378" t="str">
        <f>IF(D92 = "Pay Stubs", IF(G124 = "Hourly Pay Rate", IF((C123+D123+E123)/3&gt;VLOOKUP(H90,PayPeriods,6,FALSE),CONCATENATE("Average hours &gt; ", ROUND(VLOOKUP(H90, PayPeriods, 6, FALSE),2), " (Standard Work Hours in Year / Pay Periods in Year); ", ROUND(VLOOKUP(H90, PayPeriods, 6, FALSE),2), " hours used to calculate base pay."), ""), ""), "")</f>
        <v/>
      </c>
      <c r="H120" s="379"/>
      <c r="I120" s="17"/>
      <c r="J120" s="351"/>
      <c r="K120" s="351"/>
      <c r="P120" s="26"/>
      <c r="Q120" s="26"/>
      <c r="R120" s="28"/>
      <c r="S120" s="29"/>
      <c r="T120" s="30"/>
      <c r="U120" s="30"/>
      <c r="V120" s="26"/>
    </row>
    <row r="121" spans="1:22" ht="15.75" customHeight="1" x14ac:dyDescent="0.45">
      <c r="A121" s="17"/>
      <c r="B121" s="259" t="s">
        <v>101</v>
      </c>
      <c r="C121" s="263"/>
      <c r="D121" s="264"/>
      <c r="E121" s="265"/>
      <c r="F121" s="376"/>
      <c r="G121" s="380"/>
      <c r="H121" s="381"/>
      <c r="I121" s="34"/>
      <c r="J121" s="403" t="s">
        <v>322</v>
      </c>
      <c r="K121" s="403"/>
      <c r="P121" s="26"/>
      <c r="Q121" s="26"/>
      <c r="R121" s="28"/>
      <c r="S121" s="29"/>
      <c r="T121" s="30"/>
      <c r="U121" s="30"/>
      <c r="V121" s="26"/>
    </row>
    <row r="122" spans="1:22" ht="15.75" customHeight="1" x14ac:dyDescent="0.45">
      <c r="A122" s="17"/>
      <c r="B122" s="259" t="s">
        <v>102</v>
      </c>
      <c r="C122" s="263"/>
      <c r="D122" s="264"/>
      <c r="E122" s="266"/>
      <c r="F122" s="376"/>
      <c r="G122" s="380"/>
      <c r="H122" s="381"/>
      <c r="I122" s="17"/>
      <c r="J122" s="403"/>
      <c r="K122" s="403"/>
      <c r="P122" s="26"/>
      <c r="Q122" s="26"/>
      <c r="R122" s="28"/>
      <c r="S122" s="29"/>
      <c r="T122" s="30"/>
      <c r="U122" s="30"/>
      <c r="V122" s="26"/>
    </row>
    <row r="123" spans="1:22" ht="16.5" customHeight="1" thickBot="1" x14ac:dyDescent="0.5">
      <c r="A123" s="17"/>
      <c r="B123" s="267" t="s">
        <v>338</v>
      </c>
      <c r="C123" s="268"/>
      <c r="D123" s="269"/>
      <c r="E123" s="270"/>
      <c r="F123" s="377"/>
      <c r="G123" s="380"/>
      <c r="H123" s="381"/>
      <c r="I123" s="17"/>
      <c r="J123" s="403" t="s">
        <v>341</v>
      </c>
      <c r="K123" s="403"/>
      <c r="P123" s="26"/>
      <c r="Q123" s="26"/>
      <c r="R123" s="28"/>
      <c r="S123" s="29"/>
      <c r="T123" s="30"/>
      <c r="U123" s="30"/>
      <c r="V123" s="26"/>
    </row>
    <row r="124" spans="1:22" ht="15.75" thickBot="1" x14ac:dyDescent="0.5">
      <c r="A124" s="17"/>
      <c r="B124" s="271" t="s">
        <v>27</v>
      </c>
      <c r="C124" s="272"/>
      <c r="D124" s="273"/>
      <c r="E124" s="274"/>
      <c r="F124" s="275" t="s">
        <v>90</v>
      </c>
      <c r="G124" s="382"/>
      <c r="H124" s="383"/>
      <c r="I124" s="17"/>
      <c r="J124" s="403"/>
      <c r="K124" s="403"/>
      <c r="P124" s="26"/>
      <c r="Q124" s="26"/>
      <c r="R124" s="28"/>
      <c r="S124" s="29"/>
      <c r="T124" s="30"/>
      <c r="U124" s="30"/>
      <c r="V124" s="26"/>
    </row>
    <row r="125" spans="1:22" ht="15.4" x14ac:dyDescent="0.45">
      <c r="A125" s="39"/>
      <c r="B125" s="276" t="s">
        <v>242</v>
      </c>
      <c r="C125" s="277">
        <f>SUM(C126:C134)</f>
        <v>0</v>
      </c>
      <c r="D125" s="277">
        <f t="shared" ref="D125:E125" si="2">SUM(D126:D134)</f>
        <v>0</v>
      </c>
      <c r="E125" s="277">
        <f t="shared" si="2"/>
        <v>0</v>
      </c>
      <c r="F125" s="277">
        <f>SUM(F126:F134)</f>
        <v>0</v>
      </c>
      <c r="G125" s="242" t="str">
        <f>IF(OR(E114 = "", G124 = ""), "", IF(AND(E121="", E122 = ""), "", IF(D92 = "Pay Stubs", IF(G124 = "Hourly Pay Rate", H95*E124*(VLOOKUP(H90,PayPeriods,3,FALSE)),E124*VLOOKUP(G124, PayRates, 2, FALSE)), "")))</f>
        <v/>
      </c>
      <c r="H125" s="231"/>
      <c r="I125" s="17"/>
      <c r="J125" s="403"/>
      <c r="K125" s="403"/>
      <c r="L125" s="32"/>
      <c r="M125" s="33"/>
      <c r="P125" s="26"/>
      <c r="Q125" s="26"/>
      <c r="R125" s="28"/>
      <c r="S125" s="29"/>
      <c r="T125" s="30"/>
      <c r="U125" s="30"/>
      <c r="V125" s="26"/>
    </row>
    <row r="126" spans="1:22" ht="15.75" customHeight="1" x14ac:dyDescent="0.45">
      <c r="A126" s="17"/>
      <c r="B126" s="278" t="s">
        <v>8</v>
      </c>
      <c r="C126" s="279"/>
      <c r="D126" s="273"/>
      <c r="E126" s="274"/>
      <c r="F126" s="241"/>
      <c r="G126" s="242"/>
      <c r="H126" s="231"/>
      <c r="I126" s="17"/>
      <c r="J126" s="351" t="s">
        <v>315</v>
      </c>
      <c r="K126" s="351"/>
      <c r="L126" s="32"/>
      <c r="M126" s="33"/>
      <c r="P126" s="26"/>
      <c r="Q126" s="26"/>
      <c r="R126" s="28"/>
      <c r="S126" s="29"/>
      <c r="T126" s="30"/>
      <c r="U126" s="30"/>
      <c r="V126" s="26"/>
    </row>
    <row r="127" spans="1:22" ht="15.75" customHeight="1" x14ac:dyDescent="0.45">
      <c r="A127" s="17"/>
      <c r="B127" s="278" t="s">
        <v>243</v>
      </c>
      <c r="C127" s="279"/>
      <c r="D127" s="273"/>
      <c r="E127" s="274"/>
      <c r="F127" s="241"/>
      <c r="G127" s="242"/>
      <c r="H127" s="231"/>
      <c r="I127" s="17"/>
      <c r="J127" s="351" t="s">
        <v>323</v>
      </c>
      <c r="K127" s="351"/>
      <c r="L127" s="32"/>
      <c r="M127" s="33"/>
      <c r="P127" s="26"/>
      <c r="Q127" s="26"/>
      <c r="R127" s="28"/>
      <c r="S127" s="29"/>
      <c r="T127" s="30"/>
      <c r="U127" s="30"/>
      <c r="V127" s="26"/>
    </row>
    <row r="128" spans="1:22" ht="15.75" customHeight="1" x14ac:dyDescent="0.45">
      <c r="A128" s="17"/>
      <c r="B128" s="278" t="s">
        <v>244</v>
      </c>
      <c r="C128" s="279"/>
      <c r="D128" s="273"/>
      <c r="E128" s="274"/>
      <c r="F128" s="241"/>
      <c r="G128" s="242"/>
      <c r="H128" s="231"/>
      <c r="I128" s="17"/>
      <c r="J128" s="351" t="s">
        <v>344</v>
      </c>
      <c r="K128" s="351"/>
      <c r="L128" s="32"/>
    </row>
    <row r="129" spans="1:12" ht="29.25" customHeight="1" x14ac:dyDescent="0.45">
      <c r="A129" s="17"/>
      <c r="B129" s="278" t="s">
        <v>245</v>
      </c>
      <c r="C129" s="279"/>
      <c r="D129" s="273"/>
      <c r="E129" s="274"/>
      <c r="F129" s="241"/>
      <c r="G129" s="242"/>
      <c r="H129" s="231"/>
      <c r="I129" s="17"/>
      <c r="J129" s="351" t="s">
        <v>343</v>
      </c>
      <c r="K129" s="351"/>
      <c r="L129" s="32"/>
    </row>
    <row r="130" spans="1:12" ht="15.4" x14ac:dyDescent="0.45">
      <c r="A130" s="17"/>
      <c r="B130" s="278" t="s">
        <v>246</v>
      </c>
      <c r="C130" s="279"/>
      <c r="D130" s="273"/>
      <c r="E130" s="274"/>
      <c r="F130" s="241"/>
      <c r="G130" s="242"/>
      <c r="H130" s="231"/>
      <c r="I130" s="17"/>
      <c r="J130" s="351"/>
      <c r="K130" s="351"/>
      <c r="L130" s="32"/>
    </row>
    <row r="131" spans="1:12" ht="15.4" x14ac:dyDescent="0.45">
      <c r="A131" s="17"/>
      <c r="B131" s="329" t="s">
        <v>342</v>
      </c>
      <c r="C131" s="279"/>
      <c r="D131" s="273"/>
      <c r="E131" s="274"/>
      <c r="F131" s="241"/>
      <c r="G131" s="242"/>
      <c r="H131" s="231"/>
      <c r="I131" s="17"/>
      <c r="J131" s="129"/>
      <c r="K131" s="129"/>
      <c r="L131" s="32"/>
    </row>
    <row r="132" spans="1:12" ht="15.75" customHeight="1" x14ac:dyDescent="0.45">
      <c r="A132" s="17"/>
      <c r="B132" s="278" t="s">
        <v>247</v>
      </c>
      <c r="C132" s="279"/>
      <c r="D132" s="273"/>
      <c r="E132" s="274"/>
      <c r="F132" s="241"/>
      <c r="G132" s="242"/>
      <c r="H132" s="231"/>
      <c r="I132" s="17"/>
      <c r="J132" s="133"/>
      <c r="K132" s="130"/>
      <c r="L132" s="32"/>
    </row>
    <row r="133" spans="1:12" ht="15.4" x14ac:dyDescent="0.45">
      <c r="A133" s="17"/>
      <c r="B133" s="278" t="s">
        <v>248</v>
      </c>
      <c r="C133" s="279"/>
      <c r="D133" s="273"/>
      <c r="E133" s="274"/>
      <c r="F133" s="241"/>
      <c r="G133" s="242"/>
      <c r="H133" s="231"/>
      <c r="I133" s="17"/>
      <c r="J133" s="127"/>
      <c r="K133" s="132"/>
      <c r="L133" s="32"/>
    </row>
    <row r="134" spans="1:12" s="41" customFormat="1" ht="15.4" x14ac:dyDescent="0.45">
      <c r="A134" s="17"/>
      <c r="B134" s="278" t="s">
        <v>249</v>
      </c>
      <c r="C134" s="279"/>
      <c r="D134" s="273"/>
      <c r="E134" s="274"/>
      <c r="F134" s="241"/>
      <c r="G134" s="242"/>
      <c r="H134" s="231"/>
      <c r="I134" s="17"/>
      <c r="J134" s="127"/>
      <c r="K134" s="132"/>
      <c r="L134" s="40"/>
    </row>
    <row r="135" spans="1:12" ht="15.4" x14ac:dyDescent="0.45">
      <c r="A135" s="17"/>
      <c r="B135" s="271" t="s">
        <v>16</v>
      </c>
      <c r="C135" s="272"/>
      <c r="D135" s="273"/>
      <c r="E135" s="274"/>
      <c r="F135" s="243"/>
      <c r="G135" s="280" t="str">
        <f>IF(E114="","",IF(AND(E121="",E122=""),"",IF(D92&lt;&gt;"Pay Stubs","", IF(YEAR(D94)=YEAR(E94), IF(OR(F135="", F135 = 0), (SUM(C135:E135)/3)*VLOOKUP(H90, PayPeriods, 3, FALSE), (F135/H94)*260), IF(G92=0,0,IF(OR(F135="", F135 = 0), SUM(C135:E135)/3*VLOOKUP(H90, PayPeriods, 3, FALSE), (F135/G92)*VLOOKUP(H90,PayPeriods,3,FALSE)))))))</f>
        <v/>
      </c>
      <c r="H135" s="235"/>
      <c r="I135" s="17"/>
      <c r="J135" s="403" t="s">
        <v>324</v>
      </c>
      <c r="K135" s="403"/>
      <c r="L135" s="25"/>
    </row>
    <row r="136" spans="1:12" ht="30.75" customHeight="1" x14ac:dyDescent="0.45">
      <c r="A136" s="17"/>
      <c r="B136" s="271" t="s">
        <v>33</v>
      </c>
      <c r="C136" s="272"/>
      <c r="D136" s="273"/>
      <c r="E136" s="274"/>
      <c r="F136" s="243"/>
      <c r="G136" s="281" t="str">
        <f>IF(E114="","",IF(AND(E121="",E122=""),"",IF(D92&lt;&gt;"Pay Stubs","", IF(YEAR(D94)=YEAR(E94), IF(OR(F136="", F136 = 0), (SUM(C136:E136)/3)*VLOOKUP(H90, PayPeriods, 3, FALSE), (F136/H94)*260), IF(G92=0,0,IF(OR(F136="", F136 = 0), SUM(C136:E136)/3*VLOOKUP(H90, PayPeriods, 3, FALSE), (F136/G92)*VLOOKUP(H90,PayPeriods,3,FALSE)))))))</f>
        <v/>
      </c>
      <c r="H136" s="235"/>
      <c r="I136" s="17"/>
      <c r="J136" s="403" t="s">
        <v>325</v>
      </c>
      <c r="K136" s="403"/>
      <c r="L136" s="16"/>
    </row>
    <row r="137" spans="1:12" ht="15.75" customHeight="1" x14ac:dyDescent="0.45">
      <c r="A137" s="17"/>
      <c r="B137" s="259" t="s">
        <v>103</v>
      </c>
      <c r="C137" s="272"/>
      <c r="D137" s="273"/>
      <c r="E137" s="274"/>
      <c r="F137" s="243"/>
      <c r="G137" s="280" t="str">
        <f>IF(E114 = "", "", IF(AND(E121 = "", E122=""), "", IF(D92 = "Pay Stubs", (G125+G135+G136), "")))</f>
        <v/>
      </c>
      <c r="H137" s="157" t="str">
        <f>IF(E114= "", "", IF(AND(E121="", E122 = ""), "", IF(D92 = "Pay Stubs", IF(YEAR(D94) = YEAR(F94), (F137/H94) *260, IF(G92 = 0, 0, (F137/G92)*VLOOKUP(H90,PayPeriods,3,FALSE))), "")))</f>
        <v/>
      </c>
      <c r="I137" s="17"/>
      <c r="J137" s="403" t="s">
        <v>326</v>
      </c>
      <c r="K137" s="403"/>
      <c r="L137" s="16"/>
    </row>
    <row r="138" spans="1:12" ht="15.4" x14ac:dyDescent="0.45">
      <c r="A138" s="17"/>
      <c r="B138" s="114"/>
      <c r="C138" s="183"/>
      <c r="D138" s="183"/>
      <c r="E138" s="183"/>
      <c r="F138" s="183"/>
      <c r="G138" s="183"/>
      <c r="H138" s="183"/>
      <c r="I138" s="17"/>
      <c r="J138" s="351"/>
      <c r="K138" s="351"/>
      <c r="L138" s="16"/>
    </row>
    <row r="139" spans="1:12" ht="15.75" customHeight="1" x14ac:dyDescent="0.45">
      <c r="A139" s="17"/>
      <c r="B139" s="282" t="str">
        <f>IF(D92 = "VOE", "", IF((F125+F135+F136) = 0, "",IF((F125+F135+F136) = F137, "", "Year to Date Base pay, Overtime and Other income do not add to the Gross Wages, please correct or explain.")))</f>
        <v/>
      </c>
      <c r="C139" s="73"/>
      <c r="D139" s="73"/>
      <c r="E139" s="183"/>
      <c r="F139" s="78"/>
      <c r="G139" s="78"/>
      <c r="H139" s="78"/>
      <c r="I139" s="22"/>
      <c r="J139" s="351"/>
      <c r="K139" s="351"/>
      <c r="L139" s="16"/>
    </row>
    <row r="140" spans="1:12" ht="15.75" customHeight="1" x14ac:dyDescent="0.45">
      <c r="A140" s="17"/>
      <c r="B140" s="282" t="str">
        <f>IF(D92 = "VOE", "", IF(F137 &lt; E137, "Year to Date Gross Wages must be greater than or equal to the last pay stub", ""))</f>
        <v/>
      </c>
      <c r="C140" s="73"/>
      <c r="D140" s="73"/>
      <c r="E140" s="78"/>
      <c r="F140" s="78"/>
      <c r="G140" s="78"/>
      <c r="H140" s="78"/>
      <c r="I140" s="22"/>
      <c r="J140" s="351"/>
      <c r="K140" s="351"/>
      <c r="L140" s="16"/>
    </row>
    <row r="141" spans="1:12" ht="15.75" customHeight="1" x14ac:dyDescent="0.45">
      <c r="A141" s="17"/>
      <c r="B141" s="73"/>
      <c r="C141" s="282"/>
      <c r="D141" s="73"/>
      <c r="E141" s="78"/>
      <c r="F141" s="78"/>
      <c r="G141" s="78"/>
      <c r="H141" s="78"/>
      <c r="I141" s="22"/>
      <c r="J141" s="351"/>
      <c r="K141" s="351"/>
      <c r="L141" s="16"/>
    </row>
    <row r="142" spans="1:12" ht="15.75" customHeight="1" x14ac:dyDescent="0.45">
      <c r="A142" s="17"/>
      <c r="B142" s="283" t="str">
        <f xml:space="preserve"> IF(AND(B143 = "", B144 = ""), "", "If Regular Base Hours and/or Base Pay Rate are not provided on the check stubs, enter the numbers calculated below.")</f>
        <v/>
      </c>
      <c r="C142" s="282"/>
      <c r="D142" s="73"/>
      <c r="E142" s="78"/>
      <c r="F142" s="78"/>
      <c r="G142" s="78"/>
      <c r="H142" s="78"/>
      <c r="I142" s="22"/>
      <c r="J142" s="351"/>
      <c r="K142" s="351"/>
      <c r="L142" s="16"/>
    </row>
    <row r="143" spans="1:12" ht="15.75" customHeight="1" x14ac:dyDescent="0.45">
      <c r="A143" s="17"/>
      <c r="B143" s="284" t="str">
        <f>IF(D92 = "Pay Stubs", IF(G124 = "Hourly Pay Rate", IF(AND(C143="", D143 = "", E143 = ""), "","Hours Calculator"), ""), "")</f>
        <v/>
      </c>
      <c r="C143" s="285" t="str">
        <f>IF(D92 = "Pay Stubs", IF(G124 = "Hourly Pay Rate", IF(C124 = "", "",C125/C124), ""), "")</f>
        <v/>
      </c>
      <c r="D143" s="285" t="str">
        <f>IF(D92 = "Pay Stubs", IF(G124 = "Hourly Pay Rate", IF(D124 = "", "", D125/D124), ""), "")</f>
        <v/>
      </c>
      <c r="E143" s="285" t="str">
        <f>IF(D92 = "Pay Stubs", IF(G124 = "Hourly Pay Rate", IF(E124 = "", "", E125/E124), ""), "")</f>
        <v/>
      </c>
      <c r="F143" s="78"/>
      <c r="G143" s="75"/>
      <c r="H143" s="73"/>
      <c r="I143" s="22"/>
      <c r="J143" s="351"/>
      <c r="K143" s="351"/>
      <c r="L143" s="16"/>
    </row>
    <row r="144" spans="1:12" ht="15.75" customHeight="1" x14ac:dyDescent="0.45">
      <c r="A144" s="17"/>
      <c r="B144" s="284" t="str">
        <f>IF(D92 = "Pay Stubs", IF(G124 = "Hourly Pay Rate", IF(AND(C144="", D144 = "", E144 = ""), "","Rate Calculator"), ""), "")</f>
        <v/>
      </c>
      <c r="C144" s="286" t="str">
        <f>IF(D92 = "Pay Stubs", IF(G124="Hourly Pay Rate", IF(OR(C123 = "",C123 = 0), "", C125/C123),""), "")</f>
        <v/>
      </c>
      <c r="D144" s="286" t="str">
        <f>IF(D92="Pay Stubs",IF(G124="Hourly Pay Rate",IF(OR(D123="", D123 = 0),"",D125/D123), ""),"")</f>
        <v/>
      </c>
      <c r="E144" s="286" t="str">
        <f>IF(D92 = "Pay Stubs", IF(G124="Hourly Pay Rate", IF(OR(E123 = "",E123 = 0), "", E125/E123), ""), "")</f>
        <v/>
      </c>
      <c r="F144" s="73"/>
      <c r="G144" s="75"/>
      <c r="H144" s="73"/>
      <c r="I144" s="22"/>
      <c r="J144" s="351"/>
      <c r="K144" s="351"/>
      <c r="L144" s="16"/>
    </row>
    <row r="145" spans="1:13" ht="15.75" customHeight="1" x14ac:dyDescent="0.45">
      <c r="A145" s="17"/>
      <c r="B145" s="78"/>
      <c r="C145" s="78"/>
      <c r="D145" s="78"/>
      <c r="E145" s="78"/>
      <c r="F145" s="78"/>
      <c r="G145" s="73"/>
      <c r="H145" s="287"/>
      <c r="I145" s="22"/>
      <c r="J145" s="351"/>
      <c r="K145" s="351"/>
      <c r="L145" s="16"/>
    </row>
    <row r="146" spans="1:13" ht="15.75" customHeight="1" x14ac:dyDescent="0.45">
      <c r="A146" s="17"/>
      <c r="B146" s="73"/>
      <c r="C146" s="73"/>
      <c r="D146" s="73"/>
      <c r="E146" s="73"/>
      <c r="F146" s="73"/>
      <c r="G146" s="73"/>
      <c r="H146" s="73"/>
      <c r="I146" s="17"/>
      <c r="J146" s="351"/>
      <c r="K146" s="351"/>
      <c r="L146" s="16"/>
    </row>
    <row r="147" spans="1:13" ht="15.75" customHeight="1" thickBot="1" x14ac:dyDescent="0.5">
      <c r="A147" s="17"/>
      <c r="B147" s="184" t="s">
        <v>59</v>
      </c>
      <c r="C147" s="185"/>
      <c r="D147" s="186" t="str">
        <f>E5</f>
        <v>Name not entered on Household Summary</v>
      </c>
      <c r="E147" s="185"/>
      <c r="F147" s="185"/>
      <c r="G147" s="185"/>
      <c r="H147" s="321" t="s">
        <v>234</v>
      </c>
      <c r="I147" s="22"/>
      <c r="J147" s="351"/>
      <c r="K147" s="351"/>
      <c r="L147" s="16"/>
    </row>
    <row r="148" spans="1:13" ht="15.75" customHeight="1" thickTop="1" thickBot="1" x14ac:dyDescent="0.5">
      <c r="A148" s="17"/>
      <c r="B148" s="187"/>
      <c r="C148" s="188"/>
      <c r="D148" s="189"/>
      <c r="E148" s="189"/>
      <c r="F148" s="189"/>
      <c r="G148" s="189"/>
      <c r="H148" s="190"/>
      <c r="I148" s="17"/>
      <c r="J148" s="413" t="s">
        <v>330</v>
      </c>
      <c r="K148" s="413"/>
      <c r="L148" s="16"/>
    </row>
    <row r="149" spans="1:13" ht="15.75" customHeight="1" thickBot="1" x14ac:dyDescent="0.5">
      <c r="A149" s="17"/>
      <c r="B149" s="191" t="s">
        <v>32</v>
      </c>
      <c r="C149" s="188" t="s">
        <v>6</v>
      </c>
      <c r="D149" s="352"/>
      <c r="E149" s="353"/>
      <c r="F149" s="353"/>
      <c r="G149" s="354"/>
      <c r="H149" s="192" t="str">
        <f>IF(D151="VOE", E161, IF(D151 = "Pay Stubs", E173, ""))</f>
        <v/>
      </c>
      <c r="I149" s="22"/>
      <c r="J149" s="351" t="s">
        <v>336</v>
      </c>
      <c r="K149" s="351"/>
      <c r="L149" s="16"/>
    </row>
    <row r="150" spans="1:13" ht="15.75" customHeight="1" thickBot="1" x14ac:dyDescent="0.5">
      <c r="A150" s="17"/>
      <c r="B150" s="191"/>
      <c r="C150" s="188"/>
      <c r="D150" s="193"/>
      <c r="E150" s="194"/>
      <c r="F150" s="194"/>
      <c r="G150" s="195" t="s">
        <v>70</v>
      </c>
      <c r="H150" s="196" t="s">
        <v>61</v>
      </c>
      <c r="I150" s="22"/>
      <c r="J150" s="351" t="s">
        <v>313</v>
      </c>
      <c r="K150" s="351"/>
      <c r="L150" s="16"/>
    </row>
    <row r="151" spans="1:13" ht="16.5" customHeight="1" thickBot="1" x14ac:dyDescent="0.5">
      <c r="A151" s="17"/>
      <c r="B151" s="191"/>
      <c r="C151" s="197" t="s">
        <v>36</v>
      </c>
      <c r="D151" s="198"/>
      <c r="E151" s="199" t="str">
        <f>IF(ISNUMBER(SEARCH("VOE",D151)),"Warning: Fill VOE Sec Only!!","Warning: Fill PayStubs Sec Only!!")</f>
        <v>Warning: Fill PayStubs Sec Only!!</v>
      </c>
      <c r="F151" s="200"/>
      <c r="G151" s="201" t="e">
        <f>IF(OR(H149 = "Monthly", H149="Semi-Monthly"), IF(D151="VOE", H162, IF(D151 = "Pay Stubs", F175, "")), ROUNDUP(H151,0))</f>
        <v>#VALUE!</v>
      </c>
      <c r="H151" s="288" t="e">
        <f>G153/(VLOOKUP(H149, PayPeriods, 2, FALSE))</f>
        <v>#VALUE!</v>
      </c>
      <c r="I151" s="22"/>
      <c r="J151" s="351" t="s">
        <v>337</v>
      </c>
      <c r="K151" s="351"/>
      <c r="L151" s="16"/>
    </row>
    <row r="152" spans="1:13" ht="15.75" thickBot="1" x14ac:dyDescent="0.5">
      <c r="A152" s="17"/>
      <c r="B152" s="191"/>
      <c r="C152" s="188"/>
      <c r="D152" s="203"/>
      <c r="E152" s="200"/>
      <c r="F152" s="195" t="s">
        <v>22</v>
      </c>
      <c r="G152" s="195" t="s">
        <v>72</v>
      </c>
      <c r="H152" s="196" t="s">
        <v>69</v>
      </c>
      <c r="I152" s="22"/>
      <c r="J152" s="351"/>
      <c r="K152" s="351"/>
      <c r="L152" s="16"/>
    </row>
    <row r="153" spans="1:13" ht="15.75" thickBot="1" x14ac:dyDescent="0.5">
      <c r="A153" s="17"/>
      <c r="B153" s="187"/>
      <c r="C153" s="197" t="s">
        <v>0</v>
      </c>
      <c r="D153" s="198"/>
      <c r="E153" s="204" t="e">
        <f>CONCATENATE("1/1/",YEAR(F153))</f>
        <v>#VALUE!</v>
      </c>
      <c r="F153" s="205" t="str">
        <f>IF(D151 = "VOE", E162, IF(D151 = "Pay Stubs", IF(OR(C181 = "", D181="",E181 = ""), IF(OR(C180 = "",D180="", E180=""), "", E180), E181),""))</f>
        <v/>
      </c>
      <c r="G153" s="205" t="e">
        <f>IF(YEAR(D153) = YEAR(F153), F153-D153+1,F153-E153+1)</f>
        <v>#VALUE!</v>
      </c>
      <c r="H153" s="206" t="e">
        <f>ROUNDUP(G153*(5/7), 0)</f>
        <v>#VALUE!</v>
      </c>
      <c r="I153" s="17"/>
      <c r="J153" s="351"/>
      <c r="K153" s="351"/>
      <c r="L153" s="16"/>
    </row>
    <row r="154" spans="1:13" ht="7.5" customHeight="1" thickBot="1" x14ac:dyDescent="0.5">
      <c r="A154" s="17"/>
      <c r="B154" s="207"/>
      <c r="C154" s="208"/>
      <c r="D154" s="209"/>
      <c r="E154" s="210"/>
      <c r="F154" s="210"/>
      <c r="G154" s="211" t="s">
        <v>71</v>
      </c>
      <c r="H154" s="212" t="str">
        <f>IF(D151 = "VOE", IF(E159&gt;VLOOKUP(H149, PayPeriods, 6, FALSE), VLOOKUP(H149, PayPeriods, 6, FALSE), E159),IF(D151="Pay Stubs", IF((C182+D182+E182)/3 &gt; VLOOKUP(H149, PayPeriods, 6, FALSE), VLOOKUP(H149, PayPeriods, 6, FALSE), (C182+D182+E182)/3), ""))</f>
        <v/>
      </c>
      <c r="I154" s="22"/>
      <c r="J154" s="351"/>
      <c r="K154" s="351"/>
      <c r="L154" s="16"/>
    </row>
    <row r="155" spans="1:13" ht="14.25" customHeight="1" thickTop="1" x14ac:dyDescent="0.45">
      <c r="A155" s="17"/>
      <c r="B155" s="168"/>
      <c r="C155" s="78"/>
      <c r="D155" s="213"/>
      <c r="E155" s="214"/>
      <c r="F155" s="214"/>
      <c r="G155" s="78"/>
      <c r="H155" s="215"/>
      <c r="I155" s="22"/>
      <c r="J155" s="127"/>
      <c r="K155" s="128"/>
      <c r="L155" s="26"/>
      <c r="M155" s="26"/>
    </row>
    <row r="156" spans="1:13" ht="14.25" customHeight="1" x14ac:dyDescent="0.45">
      <c r="A156" s="17"/>
      <c r="B156" s="216" t="s">
        <v>9</v>
      </c>
      <c r="C156" s="355" t="s">
        <v>38</v>
      </c>
      <c r="D156" s="355"/>
      <c r="E156" s="355"/>
      <c r="F156" s="355"/>
      <c r="G156" s="355"/>
      <c r="H156" s="356"/>
      <c r="I156" s="22"/>
      <c r="J156" s="404" t="s">
        <v>176</v>
      </c>
      <c r="K156" s="404"/>
      <c r="L156" s="26"/>
      <c r="M156" s="26"/>
    </row>
    <row r="157" spans="1:13" ht="16.5" customHeight="1" x14ac:dyDescent="0.45">
      <c r="A157" s="17"/>
      <c r="B157" s="217"/>
      <c r="C157" s="78"/>
      <c r="D157" s="213"/>
      <c r="E157" s="218"/>
      <c r="F157" s="218"/>
      <c r="G157" s="78"/>
      <c r="H157" s="219"/>
      <c r="I157" s="22"/>
      <c r="J157" s="403"/>
      <c r="K157" s="403"/>
      <c r="L157" s="26"/>
      <c r="M157" s="26"/>
    </row>
    <row r="158" spans="1:13" ht="24.75" customHeight="1" thickBot="1" x14ac:dyDescent="0.5">
      <c r="A158" s="17"/>
      <c r="B158" s="217"/>
      <c r="C158" s="73"/>
      <c r="D158" s="73"/>
      <c r="E158" s="220" t="s">
        <v>37</v>
      </c>
      <c r="F158" s="221" t="s">
        <v>50</v>
      </c>
      <c r="G158" s="221" t="s">
        <v>49</v>
      </c>
      <c r="H158" s="221" t="s">
        <v>51</v>
      </c>
      <c r="I158" s="24"/>
      <c r="J158" s="403" t="s">
        <v>314</v>
      </c>
      <c r="K158" s="403"/>
      <c r="L158" s="26"/>
      <c r="M158" s="26"/>
    </row>
    <row r="159" spans="1:13" ht="15.75" thickBot="1" x14ac:dyDescent="0.5">
      <c r="A159" s="17"/>
      <c r="B159" s="168"/>
      <c r="C159" s="406" t="s">
        <v>34</v>
      </c>
      <c r="D159" s="407"/>
      <c r="E159" s="222"/>
      <c r="F159" s="223"/>
      <c r="G159" s="224"/>
      <c r="H159" s="225"/>
      <c r="I159" s="22"/>
      <c r="J159" s="403"/>
      <c r="K159" s="403"/>
      <c r="L159" s="25"/>
    </row>
    <row r="160" spans="1:13" ht="15.75" thickBot="1" x14ac:dyDescent="0.5">
      <c r="A160" s="17"/>
      <c r="B160" s="357" t="str">
        <f>IF(D151 = "VOE", IF(G160 = "Hourly Pay Rate", IF(E159&gt;VLOOKUP(H149,PayPeriods,6,FALSE),CONCATENATE("    Average hours &gt; ", ROUND(VLOOKUP(H149, PayPeriods, 6, FALSE),2), " (Standard Work Hours in Year / Pay Periods in Year);  ", ROUND(VLOOKUP(H149, PayPeriods, 6, FALSE),2), " hours used."), ""), ""), "")</f>
        <v/>
      </c>
      <c r="C160" s="408" t="s">
        <v>27</v>
      </c>
      <c r="D160" s="409"/>
      <c r="E160" s="327"/>
      <c r="F160" s="226" t="s">
        <v>99</v>
      </c>
      <c r="G160" s="358"/>
      <c r="H160" s="359"/>
      <c r="I160" s="22"/>
      <c r="J160" s="129" t="s">
        <v>315</v>
      </c>
      <c r="K160" s="130" t="s">
        <v>316</v>
      </c>
      <c r="L160" s="25"/>
    </row>
    <row r="161" spans="1:25" ht="15.75" customHeight="1" x14ac:dyDescent="0.45">
      <c r="A161" s="17"/>
      <c r="B161" s="357"/>
      <c r="C161" s="406" t="s">
        <v>35</v>
      </c>
      <c r="D161" s="407"/>
      <c r="E161" s="227"/>
      <c r="F161" s="360" t="str">
        <f>IF(AND(E161 &lt;&gt; "Monthly", E161 &lt;&gt; "Semi-Monthly", H162&gt;0), "Payroll Frequency changed, delete value in H66", "")</f>
        <v/>
      </c>
      <c r="G161" s="361"/>
      <c r="H161" s="362"/>
      <c r="I161" s="22"/>
      <c r="J161" s="403" t="s">
        <v>317</v>
      </c>
      <c r="K161" s="403"/>
      <c r="L161" s="25"/>
    </row>
    <row r="162" spans="1:25" ht="15" customHeight="1" x14ac:dyDescent="0.45">
      <c r="A162" s="17"/>
      <c r="B162" s="357"/>
      <c r="C162" s="406" t="s">
        <v>22</v>
      </c>
      <c r="D162" s="407"/>
      <c r="E162" s="228"/>
      <c r="F162" s="363" t="str">
        <f>IF(D151 = "VOE", IF(H149 &lt;&gt; "", IF(H149 = "Annual", "1 pay period", IF(OR(E161="Semi-Monthly", E161 = "Monthly"), "Enter # of Pay Periods to Date", IF(E162 = "", "",CONCATENATE(G151," pay periods to date")))), ""), "")</f>
        <v/>
      </c>
      <c r="G162" s="363"/>
      <c r="H162" s="229"/>
      <c r="I162" s="31">
        <f>IF(F162 = "Enter # of Pay Periods to Date", 50, 0)</f>
        <v>0</v>
      </c>
      <c r="J162" s="351" t="s">
        <v>318</v>
      </c>
      <c r="K162" s="351"/>
      <c r="L162" s="25"/>
    </row>
    <row r="163" spans="1:25" ht="15.4" x14ac:dyDescent="0.45">
      <c r="A163" s="17"/>
      <c r="B163" s="357"/>
      <c r="C163" s="364" t="s">
        <v>242</v>
      </c>
      <c r="D163" s="365"/>
      <c r="E163" s="230"/>
      <c r="F163" s="171" t="str">
        <f>IF(G163 = "", "", IF(G163 = 0, 0, G163/VLOOKUP(H149, PayPeriods, 3, FALSE)))</f>
        <v/>
      </c>
      <c r="G163" s="157" t="str">
        <f>IF(OR(G160="", E161 = "", E162=""), "", IF(D151="VOE",IF(G160="Hourly Pay Rate",H154*E160*VLOOKUP(H149, PayPeriods, 4, FALSE) *(VLOOKUP(H149,PayPeriods,3,FALSE)),E160*VLOOKUP(G160,PayRates,2,FALSE)),""))</f>
        <v/>
      </c>
      <c r="H163" s="231"/>
      <c r="I163" s="23"/>
      <c r="J163" s="351"/>
      <c r="K163" s="351"/>
    </row>
    <row r="164" spans="1:25" ht="17.25" customHeight="1" x14ac:dyDescent="0.45">
      <c r="A164" s="17"/>
      <c r="B164" s="232"/>
      <c r="C164" s="364" t="s">
        <v>16</v>
      </c>
      <c r="D164" s="365"/>
      <c r="E164" s="230"/>
      <c r="F164" s="233" t="str">
        <f>IF(OR(G160="", E161 = "", E162=""), "", IF(D151="VOE",IF(YEAR(D153) = YEAR(E153), (E164/H153)*VLOOKUP(H149, PayPeriods, 5,FALSE), IF(G151 = 0, 0, E164/G151)), ""))</f>
        <v/>
      </c>
      <c r="G164" s="234" t="str">
        <f>IF(OR(G160="", E161 = "", E162=""), "", IF(D151= "VOE", IF(YEAR(D153) = YEAR(E153), (E164/H153)*VLOOKUP(H149, PayPeriods, 5, FALSE) * VLOOKUP(H149, PayPeriods, 3,FALSE), IF(G151 = 0, 0, (E164/G151)*VLOOKUP(H149, PayPeriods, 3, FALSE))), ""))</f>
        <v/>
      </c>
      <c r="H164" s="235"/>
      <c r="I164" s="23"/>
      <c r="J164" s="351"/>
      <c r="K164" s="351"/>
    </row>
    <row r="165" spans="1:25" ht="16.5" customHeight="1" x14ac:dyDescent="0.45">
      <c r="A165" s="17"/>
      <c r="B165" s="236"/>
      <c r="C165" s="366" t="s">
        <v>29</v>
      </c>
      <c r="D165" s="367"/>
      <c r="E165" s="237"/>
      <c r="F165" s="238"/>
      <c r="G165" s="239"/>
      <c r="H165" s="240"/>
      <c r="I165" s="23"/>
      <c r="J165" s="403" t="s">
        <v>319</v>
      </c>
      <c r="K165" s="403"/>
    </row>
    <row r="166" spans="1:25" ht="16.5" customHeight="1" x14ac:dyDescent="0.45">
      <c r="A166" s="17"/>
      <c r="B166" s="236"/>
      <c r="C166" s="368"/>
      <c r="D166" s="369"/>
      <c r="E166" s="241"/>
      <c r="F166" s="242" t="str">
        <f>IF(OR(G160="", E161 = "", E162=""), "", IF(D151="VOE", IF(YEAR(D153) = YEAR(E153), (E166/H153)*VLOOKUP(H149, PayPeriods, 5,FALSE), IF(G151 = 0, 0, E166/G151)),""))</f>
        <v/>
      </c>
      <c r="G166" s="180" t="str">
        <f>IF(OR(G160="", E161 = "", E162=""), "", IF(D151 = "VOE", IF(YEAR(D153) = YEAR(E153), (E166/H153)*VLOOKUP(H149, PayPeriods, 5, FALSE) * VLOOKUP(H149, PayPeriods, 3,FALSE), IF(G151 = 0, 0, E166/G151)*VLOOKUP(H149, PayPeriods, 3, FALSE)), ""))</f>
        <v/>
      </c>
      <c r="H166" s="231"/>
      <c r="I166" s="23"/>
      <c r="J166" s="403"/>
      <c r="K166" s="403"/>
    </row>
    <row r="167" spans="1:25" ht="16.5" customHeight="1" x14ac:dyDescent="0.45">
      <c r="A167" s="17"/>
      <c r="B167" s="236"/>
      <c r="C167" s="364" t="s">
        <v>39</v>
      </c>
      <c r="D167" s="365"/>
      <c r="E167" s="243"/>
      <c r="F167" s="244"/>
      <c r="G167" s="157" t="str">
        <f>IF(OR(G160="", E161 = "", E162=""), "", IF(D151 = "VOE", SUM(G163:G166),""))</f>
        <v/>
      </c>
      <c r="H167" s="155" t="str">
        <f>IF(OR(G160="",E161="",E162=""),"",IF(D151="VOE",IF(YEAR(D153) = YEAR(F153), (E167/H153) *260, IF(G151=0,0,(E167/G151)*VLOOKUP(H149,PayPeriods,3,FALSE))),""))</f>
        <v/>
      </c>
      <c r="I167" s="22"/>
      <c r="J167" s="403"/>
      <c r="K167" s="403"/>
    </row>
    <row r="168" spans="1:25" ht="15.4" x14ac:dyDescent="0.45">
      <c r="A168" s="17"/>
      <c r="B168" s="236"/>
      <c r="C168" s="364" t="str">
        <f>IF(E162="","Gross Pay Prior Year",CONCATENATE("Gross Pay ",YEAR(E162)-1))</f>
        <v>Gross Pay Prior Year</v>
      </c>
      <c r="D168" s="365"/>
      <c r="E168" s="243"/>
      <c r="F168" s="183"/>
      <c r="G168" s="183"/>
      <c r="H168" s="245"/>
      <c r="I168" s="22"/>
      <c r="J168" s="351"/>
      <c r="K168" s="351"/>
    </row>
    <row r="169" spans="1:25" ht="16.5" customHeight="1" thickBot="1" x14ac:dyDescent="0.5">
      <c r="A169" s="17"/>
      <c r="B169" s="246"/>
      <c r="C169" s="364" t="str">
        <f>IF(E162="","Gross Pay Prior Year",CONCATENATE("Gross Pay ",YEAR(E162)-2))</f>
        <v>Gross Pay Prior Year</v>
      </c>
      <c r="D169" s="365"/>
      <c r="E169" s="247"/>
      <c r="F169" s="183"/>
      <c r="G169" s="183"/>
      <c r="H169" s="245"/>
      <c r="I169" s="22"/>
      <c r="J169" s="351" t="s">
        <v>320</v>
      </c>
      <c r="K169" s="351"/>
    </row>
    <row r="170" spans="1:25" ht="13.5" customHeight="1" x14ac:dyDescent="0.45">
      <c r="A170" s="17"/>
      <c r="B170" s="168"/>
      <c r="C170" s="78"/>
      <c r="D170" s="78"/>
      <c r="E170" s="183"/>
      <c r="F170" s="183"/>
      <c r="G170" s="183"/>
      <c r="H170" s="245"/>
      <c r="I170" s="22"/>
      <c r="J170" s="351"/>
      <c r="K170" s="351"/>
    </row>
    <row r="171" spans="1:25" ht="13.5" customHeight="1" x14ac:dyDescent="0.45">
      <c r="A171" s="17"/>
      <c r="B171" s="410" t="str">
        <f>IF(D151="VOE", IF(E163+E164+E166= E167, "", "Base Pay + Overtime + Commissions/Tips do not add to the Gross Pay (Current Year).  Please correct the numbers or explain the difference."), "")</f>
        <v/>
      </c>
      <c r="C171" s="411"/>
      <c r="D171" s="411"/>
      <c r="E171" s="411"/>
      <c r="F171" s="411"/>
      <c r="G171" s="411"/>
      <c r="H171" s="412"/>
      <c r="I171" s="22"/>
      <c r="J171" s="131"/>
      <c r="K171" s="129"/>
    </row>
    <row r="172" spans="1:25" ht="15.75" customHeight="1" thickBot="1" x14ac:dyDescent="0.5">
      <c r="A172" s="17"/>
      <c r="B172" s="236"/>
      <c r="C172" s="405"/>
      <c r="D172" s="405"/>
      <c r="E172" s="70"/>
      <c r="F172" s="70"/>
      <c r="G172" s="248" t="s">
        <v>7</v>
      </c>
      <c r="H172" s="249">
        <f>IF(OR(C181 = "", D181="", E181=""), IF(OR(C180 = "", D180 = "", E180 = ""), (E179-C179)/2, (E180-C180)/2), (E181-C181)/2)</f>
        <v>0</v>
      </c>
      <c r="I172" s="22"/>
      <c r="J172" s="351"/>
      <c r="K172" s="351"/>
    </row>
    <row r="173" spans="1:25" ht="16.5" customHeight="1" thickBot="1" x14ac:dyDescent="0.5">
      <c r="A173" s="17"/>
      <c r="B173" s="250" t="s">
        <v>17</v>
      </c>
      <c r="C173" s="370" t="s">
        <v>115</v>
      </c>
      <c r="D173" s="370"/>
      <c r="E173" s="251"/>
      <c r="F173" s="371" t="s">
        <v>54</v>
      </c>
      <c r="G173" s="371"/>
      <c r="H173" s="252" t="str">
        <f>IF(OR(H172="", H172 = 0, H172&gt;31), "", IF(H172 &gt;20, "Monthly", IF(H172&gt;14, "Semi-Monthly", IF(H172&gt;9, "Bi-Weekly", "Weekly"))))</f>
        <v/>
      </c>
      <c r="I173" s="22"/>
      <c r="J173" s="404" t="s">
        <v>229</v>
      </c>
      <c r="K173" s="404"/>
    </row>
    <row r="174" spans="1:25" ht="15.4" x14ac:dyDescent="0.45">
      <c r="A174" s="17"/>
      <c r="B174" s="253"/>
      <c r="C174" s="254"/>
      <c r="D174" s="254"/>
      <c r="E174" s="254"/>
      <c r="F174" s="255"/>
      <c r="G174" s="255"/>
      <c r="H174" s="252"/>
      <c r="I174" s="22"/>
      <c r="J174" s="351"/>
      <c r="K174" s="351"/>
    </row>
    <row r="175" spans="1:25" ht="15.75" customHeight="1" x14ac:dyDescent="0.45">
      <c r="A175" s="17"/>
      <c r="B175" s="168"/>
      <c r="C175" s="372" t="str">
        <f>IF(D151="Pay Stubs",IF(H149&lt;&gt;"",IF(OR(H149="Semi-Monthly",H149="Monthly"),"Enter number of Pay Periods to Date", IF(F175&gt;0,"Payroll Frequency changed, delete value in F173", "")),""), "")</f>
        <v/>
      </c>
      <c r="D175" s="372"/>
      <c r="E175" s="372"/>
      <c r="F175" s="256"/>
      <c r="G175" s="257">
        <f>IF(C175 = "Enter number of Pay Periods to Date", 50, 0)</f>
        <v>0</v>
      </c>
      <c r="H175" s="252"/>
      <c r="I175" s="22"/>
      <c r="J175" s="403" t="s">
        <v>321</v>
      </c>
      <c r="K175" s="403"/>
      <c r="P175" s="25"/>
      <c r="Q175" s="26"/>
      <c r="R175" s="26"/>
      <c r="S175" s="26"/>
      <c r="T175" s="26"/>
      <c r="U175" s="26"/>
      <c r="V175" s="26"/>
      <c r="W175" s="26"/>
      <c r="X175" s="26"/>
      <c r="Y175" s="26"/>
    </row>
    <row r="176" spans="1:25" ht="27.75" customHeight="1" x14ac:dyDescent="0.45">
      <c r="A176" s="17"/>
      <c r="B176" s="217"/>
      <c r="C176" s="373" t="str">
        <f xml:space="preserve"> IF(AND(OR(G196="", G196 = 0), OR(H196="", H196=0)), "", IF(H172&gt;31, "Pay stubs do not appear to be consecutive based on dates entered.", IF(OR( E180 &lt; C180, E180 &lt;D180, E181 &lt; C181, E181 &lt;D181), "Pay Stubs may be out of order.  Please check dates.",IF(H173 = "", "", IF(E173 = H173, "", "If Payroll Frequency selected does not equal Recommended please provide an explanation.")))))</f>
        <v/>
      </c>
      <c r="D176" s="373"/>
      <c r="E176" s="373"/>
      <c r="F176" s="373"/>
      <c r="G176" s="373"/>
      <c r="H176" s="374"/>
      <c r="I176" s="22"/>
      <c r="J176" s="403"/>
      <c r="K176" s="403"/>
      <c r="P176" s="27"/>
      <c r="Q176" s="26"/>
      <c r="R176" s="28"/>
      <c r="S176" s="29"/>
      <c r="T176" s="30"/>
      <c r="U176" s="30"/>
      <c r="V176" s="26"/>
    </row>
    <row r="177" spans="1:22" ht="15.75" customHeight="1" x14ac:dyDescent="0.45">
      <c r="A177" s="17"/>
      <c r="B177" s="168"/>
      <c r="C177" s="218"/>
      <c r="D177" s="78"/>
      <c r="E177" s="78"/>
      <c r="F177" s="78"/>
      <c r="G177" s="78"/>
      <c r="H177" s="219"/>
      <c r="I177" s="22"/>
      <c r="J177" s="351"/>
      <c r="K177" s="351"/>
      <c r="P177" s="26"/>
      <c r="Q177" s="26"/>
      <c r="R177" s="28"/>
      <c r="S177" s="29"/>
      <c r="T177" s="30"/>
      <c r="U177" s="30"/>
      <c r="V177" s="26"/>
    </row>
    <row r="178" spans="1:22" ht="23.65" thickBot="1" x14ac:dyDescent="0.5">
      <c r="A178" s="17"/>
      <c r="B178" s="258"/>
      <c r="C178" s="221" t="s">
        <v>66</v>
      </c>
      <c r="D178" s="221" t="s">
        <v>67</v>
      </c>
      <c r="E178" s="221" t="s">
        <v>250</v>
      </c>
      <c r="F178" s="220" t="s">
        <v>53</v>
      </c>
      <c r="G178" s="221" t="s">
        <v>52</v>
      </c>
      <c r="H178" s="221" t="s">
        <v>51</v>
      </c>
      <c r="I178" s="17"/>
      <c r="J178" s="351"/>
      <c r="K178" s="351"/>
      <c r="P178" s="26"/>
      <c r="Q178" s="26"/>
      <c r="R178" s="28"/>
      <c r="S178" s="29"/>
      <c r="T178" s="30"/>
      <c r="U178" s="30"/>
      <c r="V178" s="26"/>
    </row>
    <row r="179" spans="1:22" ht="15.75" customHeight="1" x14ac:dyDescent="0.45">
      <c r="A179" s="17"/>
      <c r="B179" s="259" t="s">
        <v>100</v>
      </c>
      <c r="C179" s="260"/>
      <c r="D179" s="261"/>
      <c r="E179" s="262"/>
      <c r="F179" s="375" t="str">
        <f>IF(D151 = "Pay Stubs", IF(AND(H149 &lt;&gt; "", F153 &lt;&gt; ""), IF(H149 = "Annual", "1 pay period to date", IF(OR(H149="Semi-Monthly", H149 = "Monthly"), "", IF(E173 = "", "",CONCATENATE(G151," pay periods to date")))), ""), "")</f>
        <v/>
      </c>
      <c r="G179" s="378" t="str">
        <f>IF(D151 = "Pay Stubs", IF(G183 = "Hourly Pay Rate", IF((C182+D182+E182)/3&gt;VLOOKUP(H149,PayPeriods,6,FALSE),CONCATENATE("Average hours &gt; ", ROUND(VLOOKUP(H149, PayPeriods, 6, FALSE),2), " (Standard Work Hours in Year / Pay Periods in Year); ", ROUND(VLOOKUP(H149, PayPeriods, 6, FALSE),2), " hours used to calculate base pay."), ""), ""), "")</f>
        <v/>
      </c>
      <c r="H179" s="379"/>
      <c r="I179" s="17"/>
      <c r="J179" s="403" t="s">
        <v>322</v>
      </c>
      <c r="K179" s="403"/>
      <c r="P179" s="26"/>
      <c r="Q179" s="26"/>
      <c r="R179" s="28"/>
      <c r="S179" s="29"/>
      <c r="T179" s="30"/>
      <c r="U179" s="30"/>
      <c r="V179" s="26"/>
    </row>
    <row r="180" spans="1:22" ht="15.75" customHeight="1" x14ac:dyDescent="0.45">
      <c r="A180" s="17"/>
      <c r="B180" s="259" t="s">
        <v>101</v>
      </c>
      <c r="C180" s="263"/>
      <c r="D180" s="264"/>
      <c r="E180" s="265"/>
      <c r="F180" s="376"/>
      <c r="G180" s="380"/>
      <c r="H180" s="381"/>
      <c r="I180" s="34"/>
      <c r="J180" s="403"/>
      <c r="K180" s="403"/>
      <c r="P180" s="26"/>
      <c r="Q180" s="26"/>
      <c r="R180" s="28"/>
      <c r="S180" s="29"/>
      <c r="T180" s="30"/>
      <c r="U180" s="30"/>
      <c r="V180" s="26"/>
    </row>
    <row r="181" spans="1:22" ht="20.25" customHeight="1" x14ac:dyDescent="0.45">
      <c r="A181" s="17"/>
      <c r="B181" s="259" t="s">
        <v>102</v>
      </c>
      <c r="C181" s="263"/>
      <c r="D181" s="264"/>
      <c r="E181" s="266"/>
      <c r="F181" s="376"/>
      <c r="G181" s="380"/>
      <c r="H181" s="381"/>
      <c r="I181" s="17"/>
      <c r="J181" s="403" t="s">
        <v>341</v>
      </c>
      <c r="K181" s="403"/>
      <c r="P181" s="26"/>
      <c r="Q181" s="26"/>
      <c r="R181" s="28"/>
      <c r="S181" s="29"/>
      <c r="T181" s="30"/>
      <c r="U181" s="30"/>
      <c r="V181" s="26"/>
    </row>
    <row r="182" spans="1:22" ht="15.75" thickBot="1" x14ac:dyDescent="0.5">
      <c r="A182" s="17"/>
      <c r="B182" s="267" t="s">
        <v>338</v>
      </c>
      <c r="C182" s="268"/>
      <c r="D182" s="269"/>
      <c r="E182" s="270"/>
      <c r="F182" s="377"/>
      <c r="G182" s="380"/>
      <c r="H182" s="381"/>
      <c r="I182" s="17"/>
      <c r="J182" s="403"/>
      <c r="K182" s="403"/>
      <c r="P182" s="26"/>
      <c r="Q182" s="26"/>
      <c r="R182" s="28"/>
      <c r="S182" s="29"/>
      <c r="T182" s="30"/>
      <c r="U182" s="30"/>
      <c r="V182" s="26"/>
    </row>
    <row r="183" spans="1:22" ht="15.75" thickBot="1" x14ac:dyDescent="0.5">
      <c r="A183" s="17"/>
      <c r="B183" s="271" t="s">
        <v>27</v>
      </c>
      <c r="C183" s="272"/>
      <c r="D183" s="273"/>
      <c r="E183" s="274"/>
      <c r="F183" s="275" t="s">
        <v>90</v>
      </c>
      <c r="G183" s="382"/>
      <c r="H183" s="383"/>
      <c r="I183" s="17"/>
      <c r="J183" s="403"/>
      <c r="K183" s="403"/>
      <c r="P183" s="26"/>
      <c r="Q183" s="26"/>
      <c r="R183" s="28"/>
      <c r="S183" s="29"/>
      <c r="T183" s="30"/>
      <c r="U183" s="30"/>
      <c r="V183" s="26"/>
    </row>
    <row r="184" spans="1:22" ht="15.75" customHeight="1" x14ac:dyDescent="0.45">
      <c r="A184" s="17"/>
      <c r="B184" s="276" t="s">
        <v>242</v>
      </c>
      <c r="C184" s="277">
        <f>SUM(C185:C193)</f>
        <v>0</v>
      </c>
      <c r="D184" s="277">
        <f>SUM(D185:D193)</f>
        <v>0</v>
      </c>
      <c r="E184" s="277">
        <f>SUM(E185:E193)</f>
        <v>0</v>
      </c>
      <c r="F184" s="277">
        <f>SUM(F185:F193)</f>
        <v>0</v>
      </c>
      <c r="G184" s="242" t="str">
        <f>IF(OR(E173 = "", G183 = ""), "", IF(AND(E180="", E181 = ""), "", IF(D151 = "Pay Stubs", IF(G183 = "Hourly Pay Rate", H154*E183*(VLOOKUP(H149,PayPeriods,3,FALSE)),E183*VLOOKUP(G183, PayRates, 2, FALSE)), "")))</f>
        <v/>
      </c>
      <c r="H184" s="231"/>
      <c r="I184" s="17"/>
      <c r="J184" s="351" t="s">
        <v>315</v>
      </c>
      <c r="K184" s="351"/>
      <c r="P184" s="26"/>
      <c r="Q184" s="26"/>
      <c r="R184" s="28"/>
      <c r="S184" s="29"/>
      <c r="T184" s="30"/>
      <c r="U184" s="30"/>
      <c r="V184" s="26"/>
    </row>
    <row r="185" spans="1:22" ht="15.75" customHeight="1" x14ac:dyDescent="0.45">
      <c r="A185" s="17"/>
      <c r="B185" s="278" t="s">
        <v>8</v>
      </c>
      <c r="C185" s="279"/>
      <c r="D185" s="273"/>
      <c r="E185" s="274"/>
      <c r="F185" s="241"/>
      <c r="G185" s="242"/>
      <c r="H185" s="231"/>
      <c r="I185" s="17"/>
      <c r="J185" s="351" t="s">
        <v>323</v>
      </c>
      <c r="K185" s="351"/>
      <c r="P185" s="26"/>
      <c r="Q185" s="26"/>
      <c r="R185" s="28"/>
      <c r="S185" s="29"/>
      <c r="T185" s="30"/>
      <c r="U185" s="30"/>
      <c r="V185" s="26"/>
    </row>
    <row r="186" spans="1:22" ht="15.75" customHeight="1" x14ac:dyDescent="0.45">
      <c r="A186" s="17"/>
      <c r="B186" s="278" t="s">
        <v>243</v>
      </c>
      <c r="C186" s="279"/>
      <c r="D186" s="273"/>
      <c r="E186" s="274"/>
      <c r="F186" s="241"/>
      <c r="G186" s="242"/>
      <c r="H186" s="231"/>
      <c r="I186" s="17"/>
      <c r="J186" s="351" t="s">
        <v>344</v>
      </c>
      <c r="K186" s="351"/>
      <c r="P186" s="26"/>
      <c r="Q186" s="26"/>
      <c r="R186" s="28"/>
      <c r="S186" s="29"/>
      <c r="T186" s="30"/>
      <c r="U186" s="30"/>
      <c r="V186" s="26"/>
    </row>
    <row r="187" spans="1:22" ht="30.75" customHeight="1" x14ac:dyDescent="0.45">
      <c r="A187" s="17"/>
      <c r="B187" s="278" t="s">
        <v>244</v>
      </c>
      <c r="C187" s="279"/>
      <c r="D187" s="273"/>
      <c r="E187" s="274"/>
      <c r="F187" s="241"/>
      <c r="G187" s="242"/>
      <c r="H187" s="231"/>
      <c r="I187" s="17"/>
      <c r="J187" s="351" t="s">
        <v>343</v>
      </c>
      <c r="K187" s="351"/>
      <c r="P187" s="26"/>
      <c r="Q187" s="26"/>
      <c r="R187" s="28"/>
      <c r="S187" s="29"/>
      <c r="T187" s="30"/>
      <c r="U187" s="30"/>
      <c r="V187" s="26"/>
    </row>
    <row r="188" spans="1:22" ht="15.75" customHeight="1" x14ac:dyDescent="0.45">
      <c r="A188" s="17"/>
      <c r="B188" s="278" t="s">
        <v>245</v>
      </c>
      <c r="C188" s="279"/>
      <c r="D188" s="273"/>
      <c r="E188" s="274"/>
      <c r="F188" s="241"/>
      <c r="G188" s="242"/>
      <c r="H188" s="231"/>
      <c r="I188" s="17"/>
      <c r="J188" s="403"/>
      <c r="K188" s="403"/>
      <c r="P188" s="26"/>
      <c r="Q188" s="26"/>
      <c r="R188" s="28"/>
      <c r="S188" s="29"/>
      <c r="T188" s="30"/>
      <c r="U188" s="30"/>
      <c r="V188" s="26"/>
    </row>
    <row r="189" spans="1:22" ht="15.75" customHeight="1" x14ac:dyDescent="0.45">
      <c r="A189" s="17"/>
      <c r="B189" s="278" t="s">
        <v>246</v>
      </c>
      <c r="C189" s="279"/>
      <c r="D189" s="273"/>
      <c r="E189" s="274"/>
      <c r="F189" s="241"/>
      <c r="G189" s="242"/>
      <c r="H189" s="231"/>
      <c r="I189" s="17"/>
      <c r="J189" s="403"/>
      <c r="K189" s="403"/>
      <c r="P189" s="26"/>
      <c r="Q189" s="26"/>
      <c r="R189" s="28"/>
      <c r="S189" s="29"/>
      <c r="T189" s="30"/>
      <c r="U189" s="30"/>
      <c r="V189" s="26"/>
    </row>
    <row r="190" spans="1:22" ht="15.75" customHeight="1" x14ac:dyDescent="0.45">
      <c r="A190" s="17"/>
      <c r="B190" s="329" t="s">
        <v>342</v>
      </c>
      <c r="C190" s="279"/>
      <c r="D190" s="273"/>
      <c r="E190" s="274"/>
      <c r="F190" s="241"/>
      <c r="G190" s="242"/>
      <c r="H190" s="231"/>
      <c r="I190" s="17"/>
      <c r="J190" s="130"/>
      <c r="K190" s="130"/>
      <c r="P190" s="26"/>
      <c r="Q190" s="26"/>
      <c r="R190" s="28"/>
      <c r="S190" s="29"/>
      <c r="T190" s="30"/>
      <c r="U190" s="30"/>
      <c r="V190" s="26"/>
    </row>
    <row r="191" spans="1:22" ht="15.75" customHeight="1" x14ac:dyDescent="0.45">
      <c r="A191" s="17"/>
      <c r="B191" s="278" t="s">
        <v>247</v>
      </c>
      <c r="C191" s="279"/>
      <c r="D191" s="273"/>
      <c r="E191" s="274"/>
      <c r="F191" s="241"/>
      <c r="G191" s="242"/>
      <c r="H191" s="231"/>
      <c r="I191" s="17"/>
      <c r="J191" s="133"/>
      <c r="K191" s="130"/>
      <c r="P191" s="26"/>
      <c r="Q191" s="26"/>
      <c r="R191" s="28"/>
      <c r="S191" s="29"/>
      <c r="T191" s="30"/>
      <c r="U191" s="30"/>
      <c r="V191" s="26"/>
    </row>
    <row r="192" spans="1:22" ht="15.75" customHeight="1" x14ac:dyDescent="0.45">
      <c r="A192" s="17"/>
      <c r="B192" s="278" t="s">
        <v>248</v>
      </c>
      <c r="C192" s="279"/>
      <c r="D192" s="273"/>
      <c r="E192" s="274"/>
      <c r="F192" s="241"/>
      <c r="G192" s="242"/>
      <c r="H192" s="231"/>
      <c r="I192" s="17"/>
      <c r="J192" s="133"/>
      <c r="K192" s="130"/>
      <c r="P192" s="26"/>
      <c r="Q192" s="26"/>
      <c r="R192" s="28"/>
      <c r="S192" s="29"/>
      <c r="T192" s="30"/>
      <c r="U192" s="30"/>
      <c r="V192" s="26"/>
    </row>
    <row r="193" spans="1:22" ht="15.75" customHeight="1" x14ac:dyDescent="0.45">
      <c r="A193" s="17"/>
      <c r="B193" s="278" t="s">
        <v>249</v>
      </c>
      <c r="C193" s="279"/>
      <c r="D193" s="273"/>
      <c r="E193" s="274"/>
      <c r="F193" s="241"/>
      <c r="G193" s="242"/>
      <c r="H193" s="231"/>
      <c r="I193" s="17"/>
      <c r="J193" s="127"/>
      <c r="K193" s="132"/>
      <c r="L193" s="32"/>
      <c r="M193" s="33"/>
      <c r="P193" s="26"/>
      <c r="Q193" s="26"/>
      <c r="R193" s="28"/>
      <c r="S193" s="29"/>
      <c r="T193" s="30"/>
      <c r="U193" s="30"/>
      <c r="V193" s="26"/>
    </row>
    <row r="194" spans="1:22" ht="21" customHeight="1" x14ac:dyDescent="0.45">
      <c r="A194" s="17"/>
      <c r="B194" s="271" t="s">
        <v>16</v>
      </c>
      <c r="C194" s="272"/>
      <c r="D194" s="273"/>
      <c r="E194" s="274"/>
      <c r="F194" s="243"/>
      <c r="G194" s="280" t="str">
        <f>IF(E173="","",IF(AND(E180="",E181=""),"",IF(D151&lt;&gt;"Pay Stubs","", IF(YEAR(D153)=YEAR(E153), IF(OR(F194="", F194 = 0), (SUM(C194:E194)/3)*VLOOKUP(H149, PayPeriods, 3, FALSE), (F194/H153)*260), IF(G151=0,0,IF(OR(F194="", F194 = 0), SUM(C194:E194)/3*VLOOKUP(H149, PayPeriods, 3, FALSE), (F194/G151)*VLOOKUP(H149,PayPeriods,3,FALSE)))))))</f>
        <v/>
      </c>
      <c r="H194" s="235"/>
      <c r="I194" s="17"/>
      <c r="J194" s="403" t="s">
        <v>324</v>
      </c>
      <c r="K194" s="403"/>
      <c r="L194" s="32"/>
      <c r="M194" s="33"/>
      <c r="P194" s="26"/>
      <c r="Q194" s="26"/>
      <c r="R194" s="28"/>
      <c r="S194" s="29"/>
      <c r="T194" s="30"/>
      <c r="U194" s="30"/>
      <c r="V194" s="26"/>
    </row>
    <row r="195" spans="1:22" ht="30" customHeight="1" x14ac:dyDescent="0.45">
      <c r="A195" s="17"/>
      <c r="B195" s="271" t="s">
        <v>33</v>
      </c>
      <c r="C195" s="272"/>
      <c r="D195" s="273"/>
      <c r="E195" s="274"/>
      <c r="F195" s="243"/>
      <c r="G195" s="281" t="str">
        <f>IF(E173="","",IF(AND(E180="",E181=""),"",IF(D151&lt;&gt;"Pay Stubs","", IF(YEAR(D153)=YEAR(E153), IF(OR(F195="", F195 = 0), (SUM(C195:E195)/3)*VLOOKUP(H149, PayPeriods, 3, FALSE), (F195/H153)*260), IF(G151=0,0,IF(OR(F195="", F195 = 0), SUM(C195:E195)/3*VLOOKUP(H149, PayPeriods, 3, FALSE), (F195/G151)*VLOOKUP(H149,PayPeriods,3,FALSE)))))))</f>
        <v/>
      </c>
      <c r="H195" s="235"/>
      <c r="I195" s="17"/>
      <c r="J195" s="403" t="s">
        <v>325</v>
      </c>
      <c r="K195" s="403"/>
      <c r="L195" s="32"/>
      <c r="M195" s="33"/>
      <c r="P195" s="26"/>
      <c r="Q195" s="26"/>
      <c r="R195" s="28"/>
      <c r="S195" s="29"/>
      <c r="T195" s="30"/>
      <c r="U195" s="30"/>
      <c r="V195" s="26"/>
    </row>
    <row r="196" spans="1:22" ht="15.75" customHeight="1" x14ac:dyDescent="0.45">
      <c r="A196" s="17"/>
      <c r="B196" s="259" t="s">
        <v>103</v>
      </c>
      <c r="C196" s="272"/>
      <c r="D196" s="273"/>
      <c r="E196" s="274"/>
      <c r="F196" s="243"/>
      <c r="G196" s="280" t="str">
        <f>IF(E173 = "", "", IF(AND(E180 = "", E181=""), "", IF(D151 = "Pay Stubs", (G184+G194+G195), "")))</f>
        <v/>
      </c>
      <c r="H196" s="157" t="str">
        <f>IF(E173= "", "", IF(AND(E180="", E181 = ""), "", IF(D151 = "Pay Stubs", IF(YEAR(D153) = YEAR(F153), (F196/H153) *260, IF(G151 = 0, 0, (F196/G151)*VLOOKUP(H149,PayPeriods,3,FALSE))), "")))</f>
        <v/>
      </c>
      <c r="I196" s="17"/>
      <c r="J196" s="403" t="s">
        <v>326</v>
      </c>
      <c r="K196" s="403"/>
      <c r="L196" s="32"/>
    </row>
    <row r="197" spans="1:22" ht="15.4" x14ac:dyDescent="0.45">
      <c r="A197" s="17"/>
      <c r="B197" s="114"/>
      <c r="C197" s="183"/>
      <c r="D197" s="183"/>
      <c r="E197" s="183"/>
      <c r="F197" s="183"/>
      <c r="G197" s="183"/>
      <c r="H197" s="183"/>
      <c r="I197" s="17"/>
      <c r="J197" s="351"/>
      <c r="K197" s="351"/>
      <c r="L197" s="32"/>
    </row>
    <row r="198" spans="1:22" ht="15.4" x14ac:dyDescent="0.45">
      <c r="A198" s="17"/>
      <c r="B198" s="282" t="str">
        <f>IF(D151 = "VOE", "", IF((F184+F194+F195) = 0, "",IF((F184+F194+F195) = F196, "", "Year to Date Base pay, Overtime and Other income do not add to the Gross Wages, please correct or explain.")))</f>
        <v/>
      </c>
      <c r="C198" s="73"/>
      <c r="D198" s="73"/>
      <c r="E198" s="183"/>
      <c r="F198" s="78"/>
      <c r="G198" s="78"/>
      <c r="H198" s="78"/>
      <c r="I198" s="22"/>
      <c r="J198" s="351"/>
      <c r="K198" s="351"/>
      <c r="L198" s="32"/>
    </row>
    <row r="199" spans="1:22" ht="15.4" x14ac:dyDescent="0.45">
      <c r="A199" s="17"/>
      <c r="B199" s="282" t="str">
        <f>IF(D151 = "VOE", "", IF(F196 &lt; E196, "Year to Date Gross Wages must be greater than or equal to the last pay stub", ""))</f>
        <v/>
      </c>
      <c r="C199" s="73"/>
      <c r="D199" s="73"/>
      <c r="E199" s="78"/>
      <c r="F199" s="78"/>
      <c r="G199" s="78"/>
      <c r="H199" s="78"/>
      <c r="I199" s="22"/>
      <c r="J199" s="351"/>
      <c r="K199" s="351"/>
      <c r="L199" s="32"/>
    </row>
    <row r="200" spans="1:22" ht="15.4" x14ac:dyDescent="0.45">
      <c r="A200" s="17"/>
      <c r="B200" s="73"/>
      <c r="C200" s="282"/>
      <c r="D200" s="73"/>
      <c r="E200" s="78"/>
      <c r="F200" s="78"/>
      <c r="G200" s="78"/>
      <c r="H200" s="78"/>
      <c r="I200" s="22"/>
      <c r="J200" s="351"/>
      <c r="K200" s="351"/>
      <c r="L200" s="32"/>
    </row>
    <row r="201" spans="1:22" ht="15.4" x14ac:dyDescent="0.45">
      <c r="A201" s="17"/>
      <c r="B201" s="283" t="str">
        <f xml:space="preserve"> IF(AND(B202 = "", B203 = ""), "", "If Regular Base Hours and/or Base Pay Rate are not provided on the check stubs, enter the numbers calculated below.")</f>
        <v/>
      </c>
      <c r="C201" s="282"/>
      <c r="D201" s="73"/>
      <c r="E201" s="78"/>
      <c r="F201" s="78"/>
      <c r="G201" s="78"/>
      <c r="H201" s="78"/>
      <c r="I201" s="22"/>
      <c r="J201" s="351"/>
      <c r="K201" s="351"/>
      <c r="L201" s="32"/>
    </row>
    <row r="202" spans="1:22" ht="15.4" x14ac:dyDescent="0.45">
      <c r="A202" s="17"/>
      <c r="B202" s="284" t="str">
        <f>IF(D151 = "Pay Stubs", IF(G183 = "Hourly Pay Rate", IF(AND(C202="", D202 = "", E202 = ""), "","Hours Calculator"), ""), "")</f>
        <v/>
      </c>
      <c r="C202" s="285" t="str">
        <f>IF(D151 = "Pay Stubs", IF(G183 = "Hourly Pay Rate", IF(C183 = "", "",C184/C183), ""), "")</f>
        <v/>
      </c>
      <c r="D202" s="285" t="str">
        <f>IF(D151 = "Pay Stubs", IF(G183 = "Hourly Pay Rate", IF(D183 = "", "", D184/D183), ""), "")</f>
        <v/>
      </c>
      <c r="E202" s="285" t="str">
        <f>IF(D151 = "Pay Stubs", IF(G183 = "Hourly Pay Rate", IF(E183 = "", "", E184/E183), ""), "")</f>
        <v/>
      </c>
      <c r="F202" s="78"/>
      <c r="G202" s="75"/>
      <c r="H202" s="73"/>
      <c r="I202" s="22"/>
      <c r="J202" s="351"/>
      <c r="K202" s="351"/>
      <c r="L202" s="25"/>
    </row>
    <row r="203" spans="1:22" ht="15.4" x14ac:dyDescent="0.45">
      <c r="A203" s="17"/>
      <c r="B203" s="284" t="str">
        <f>IF(D151 = "Pay Stubs", IF(G183 = "Hourly Pay Rate", IF(AND(C203="", D203 = "", E203 = ""), "","Rate Calculator"), ""), "")</f>
        <v/>
      </c>
      <c r="C203" s="286" t="str">
        <f>IF(D151 = "Pay Stubs", IF(G183="Hourly Pay Rate", IF(OR(C182 = "",C182 = 0), "", C184/C182),""), "")</f>
        <v/>
      </c>
      <c r="D203" s="286" t="str">
        <f>IF(D151="Pay Stubs",IF(G183="Hourly Pay Rate",IF(OR(D182="", D182 = 0),"",D184/D182), ""),"")</f>
        <v/>
      </c>
      <c r="E203" s="286" t="str">
        <f>IF(D151 = "Pay Stubs", IF(G183="Hourly Pay Rate", IF(OR(E182 = "",E182 = 0), "", E184/E182), ""), "")</f>
        <v/>
      </c>
      <c r="F203" s="73"/>
      <c r="G203" s="75"/>
      <c r="H203" s="73"/>
      <c r="I203" s="22"/>
      <c r="J203" s="351"/>
      <c r="K203" s="351"/>
      <c r="L203" s="16"/>
    </row>
    <row r="204" spans="1:22" ht="15.4" x14ac:dyDescent="0.45">
      <c r="A204" s="17"/>
      <c r="B204" s="78"/>
      <c r="C204" s="78"/>
      <c r="D204" s="78"/>
      <c r="E204" s="78"/>
      <c r="F204" s="78"/>
      <c r="G204" s="73"/>
      <c r="H204" s="287"/>
      <c r="I204" s="22"/>
      <c r="J204" s="351"/>
      <c r="K204" s="351"/>
      <c r="L204" s="16"/>
    </row>
    <row r="205" spans="1:22" ht="15.4" x14ac:dyDescent="0.45">
      <c r="A205" s="17"/>
      <c r="B205" s="73"/>
      <c r="C205" s="73"/>
      <c r="D205" s="73"/>
      <c r="E205" s="73"/>
      <c r="F205" s="73"/>
      <c r="G205" s="73"/>
      <c r="H205" s="73"/>
      <c r="I205" s="17"/>
      <c r="J205" s="351"/>
      <c r="K205" s="351"/>
      <c r="L205" s="16"/>
    </row>
    <row r="206" spans="1:22" ht="15.75" customHeight="1" thickBot="1" x14ac:dyDescent="0.5">
      <c r="A206" s="17"/>
      <c r="B206" s="184" t="s">
        <v>59</v>
      </c>
      <c r="C206" s="185"/>
      <c r="D206" s="186" t="str">
        <f>E5</f>
        <v>Name not entered on Household Summary</v>
      </c>
      <c r="E206" s="185"/>
      <c r="F206" s="185"/>
      <c r="G206" s="185"/>
      <c r="H206" s="321" t="s">
        <v>234</v>
      </c>
      <c r="I206" s="22"/>
      <c r="J206" s="351"/>
      <c r="K206" s="351"/>
      <c r="L206" s="16"/>
    </row>
    <row r="207" spans="1:22" ht="15.75" customHeight="1" thickTop="1" thickBot="1" x14ac:dyDescent="0.5">
      <c r="A207" s="17"/>
      <c r="B207" s="191"/>
      <c r="C207" s="188"/>
      <c r="D207" s="203"/>
      <c r="E207" s="200"/>
      <c r="F207" s="195"/>
      <c r="G207" s="195"/>
      <c r="H207" s="196"/>
      <c r="I207" s="22"/>
      <c r="J207" s="413" t="s">
        <v>330</v>
      </c>
      <c r="K207" s="413"/>
      <c r="L207" s="16"/>
    </row>
    <row r="208" spans="1:22" ht="16.5" customHeight="1" thickBot="1" x14ac:dyDescent="0.5">
      <c r="A208" s="17"/>
      <c r="B208" s="191" t="s">
        <v>64</v>
      </c>
      <c r="C208" s="188" t="s">
        <v>6</v>
      </c>
      <c r="D208" s="352"/>
      <c r="E208" s="353"/>
      <c r="F208" s="353"/>
      <c r="G208" s="354"/>
      <c r="H208" s="192" t="str">
        <f>IF(D210="VOE", E220, IF(D210 = "Pay Stubs", E232, ""))</f>
        <v/>
      </c>
      <c r="I208" s="22"/>
      <c r="J208" s="351" t="s">
        <v>336</v>
      </c>
      <c r="K208" s="351"/>
      <c r="L208" s="16"/>
    </row>
    <row r="209" spans="1:13" ht="15.75" customHeight="1" thickBot="1" x14ac:dyDescent="0.5">
      <c r="A209" s="17"/>
      <c r="B209" s="191"/>
      <c r="C209" s="188"/>
      <c r="D209" s="193"/>
      <c r="E209" s="194"/>
      <c r="F209" s="194"/>
      <c r="G209" s="195" t="s">
        <v>70</v>
      </c>
      <c r="H209" s="196" t="s">
        <v>61</v>
      </c>
      <c r="I209" s="22"/>
      <c r="J209" s="351" t="s">
        <v>313</v>
      </c>
      <c r="K209" s="351"/>
      <c r="L209" s="16"/>
    </row>
    <row r="210" spans="1:13" ht="15.75" customHeight="1" thickBot="1" x14ac:dyDescent="0.5">
      <c r="A210" s="17"/>
      <c r="B210" s="191"/>
      <c r="C210" s="197" t="s">
        <v>36</v>
      </c>
      <c r="D210" s="198"/>
      <c r="E210" s="199" t="str">
        <f>IF(ISNUMBER(SEARCH("VOE",D210)),"Warning: Fill VOE Sec Only!!","Warning: Fill PayStubs Sec Only!!")</f>
        <v>Warning: Fill PayStubs Sec Only!!</v>
      </c>
      <c r="F210" s="200"/>
      <c r="G210" s="201" t="e">
        <f>IF(OR(H208 = "Monthly", H208="Semi-Monthly"), IF(D210="VOE", H221, IF(D210 = "Pay Stubs", F234, "")), ROUNDUP(H210,0))</f>
        <v>#VALUE!</v>
      </c>
      <c r="H210" s="288" t="e">
        <f>G212/(VLOOKUP(H208, PayPeriods, 2, FALSE))</f>
        <v>#VALUE!</v>
      </c>
      <c r="I210" s="22"/>
      <c r="J210" s="351" t="s">
        <v>337</v>
      </c>
      <c r="K210" s="351"/>
      <c r="L210" s="16"/>
    </row>
    <row r="211" spans="1:13" ht="15.75" customHeight="1" thickBot="1" x14ac:dyDescent="0.5">
      <c r="A211" s="17"/>
      <c r="B211" s="191"/>
      <c r="C211" s="188"/>
      <c r="D211" s="203"/>
      <c r="E211" s="200"/>
      <c r="F211" s="195" t="s">
        <v>22</v>
      </c>
      <c r="G211" s="195" t="s">
        <v>72</v>
      </c>
      <c r="H211" s="196" t="s">
        <v>69</v>
      </c>
      <c r="I211" s="22"/>
      <c r="J211" s="351"/>
      <c r="K211" s="351"/>
      <c r="L211" s="16"/>
    </row>
    <row r="212" spans="1:13" ht="15.75" customHeight="1" thickBot="1" x14ac:dyDescent="0.5">
      <c r="A212" s="17"/>
      <c r="B212" s="187"/>
      <c r="C212" s="197" t="s">
        <v>0</v>
      </c>
      <c r="D212" s="290"/>
      <c r="E212" s="204" t="e">
        <f>CONCATENATE("1/1/",YEAR(F212))</f>
        <v>#VALUE!</v>
      </c>
      <c r="F212" s="205" t="str">
        <f>IF(D210 = "VOE", E221, IF(D210 = "Pay Stubs", IF(OR(C240 = "", D240="",E240 = ""), IF(OR(C239 = "",D239="", E239=""), "", E239), E240),""))</f>
        <v/>
      </c>
      <c r="G212" s="205" t="e">
        <f>IF(YEAR(D212) = YEAR(F212), F212-D212+1,F212-E212+1)</f>
        <v>#VALUE!</v>
      </c>
      <c r="H212" s="206" t="e">
        <f>ROUNDUP(G212*(5/7), 0)</f>
        <v>#VALUE!</v>
      </c>
      <c r="I212" s="17"/>
      <c r="J212" s="351"/>
      <c r="K212" s="351"/>
      <c r="L212" s="16"/>
    </row>
    <row r="213" spans="1:13" ht="15.75" customHeight="1" thickBot="1" x14ac:dyDescent="0.5">
      <c r="A213" s="17"/>
      <c r="B213" s="207"/>
      <c r="C213" s="208"/>
      <c r="D213" s="209"/>
      <c r="E213" s="210"/>
      <c r="F213" s="210"/>
      <c r="G213" s="211" t="s">
        <v>71</v>
      </c>
      <c r="H213" s="212" t="str">
        <f>IF(D210 = "VOE", IF(E218&gt;VLOOKUP(H208, PayPeriods, 6, FALSE), VLOOKUP(H208, PayPeriods, 6, FALSE), E218),IF(D210="Pay Stubs", IF((C241+D241+E241)/3 &gt; VLOOKUP(H208, PayPeriods, 6, FALSE), VLOOKUP(H208, PayPeriods, 6, FALSE), (C241+D241+E241)/3), ""))</f>
        <v/>
      </c>
      <c r="I213" s="22"/>
      <c r="J213" s="351"/>
      <c r="K213" s="351"/>
      <c r="L213" s="16"/>
    </row>
    <row r="214" spans="1:13" ht="15.75" customHeight="1" thickTop="1" x14ac:dyDescent="0.45">
      <c r="A214" s="17"/>
      <c r="B214" s="168"/>
      <c r="C214" s="78"/>
      <c r="D214" s="213"/>
      <c r="E214" s="214"/>
      <c r="F214" s="214"/>
      <c r="G214" s="78"/>
      <c r="H214" s="215"/>
      <c r="I214" s="22"/>
      <c r="J214" s="127"/>
      <c r="K214" s="128"/>
      <c r="L214" s="16"/>
    </row>
    <row r="215" spans="1:13" ht="15.75" customHeight="1" x14ac:dyDescent="0.45">
      <c r="A215" s="17"/>
      <c r="B215" s="216" t="s">
        <v>9</v>
      </c>
      <c r="C215" s="355" t="s">
        <v>38</v>
      </c>
      <c r="D215" s="355"/>
      <c r="E215" s="355"/>
      <c r="F215" s="355"/>
      <c r="G215" s="355"/>
      <c r="H215" s="356"/>
      <c r="I215" s="22"/>
      <c r="J215" s="404" t="s">
        <v>176</v>
      </c>
      <c r="K215" s="404"/>
      <c r="L215" s="16"/>
    </row>
    <row r="216" spans="1:13" ht="15.75" customHeight="1" x14ac:dyDescent="0.45">
      <c r="A216" s="17"/>
      <c r="B216" s="217"/>
      <c r="C216" s="78"/>
      <c r="D216" s="213"/>
      <c r="E216" s="218"/>
      <c r="F216" s="218"/>
      <c r="G216" s="78"/>
      <c r="H216" s="219"/>
      <c r="I216" s="22"/>
      <c r="J216" s="403"/>
      <c r="K216" s="403"/>
      <c r="L216" s="16"/>
    </row>
    <row r="217" spans="1:13" ht="24.75" customHeight="1" thickBot="1" x14ac:dyDescent="0.5">
      <c r="A217" s="17"/>
      <c r="B217" s="217"/>
      <c r="C217" s="73"/>
      <c r="D217" s="73"/>
      <c r="E217" s="220" t="s">
        <v>37</v>
      </c>
      <c r="F217" s="221" t="s">
        <v>50</v>
      </c>
      <c r="G217" s="221" t="s">
        <v>49</v>
      </c>
      <c r="H217" s="221" t="s">
        <v>51</v>
      </c>
      <c r="I217" s="24"/>
      <c r="J217" s="403" t="s">
        <v>314</v>
      </c>
      <c r="K217" s="403"/>
      <c r="L217" s="16"/>
    </row>
    <row r="218" spans="1:13" ht="15.75" customHeight="1" thickBot="1" x14ac:dyDescent="0.5">
      <c r="A218" s="17"/>
      <c r="B218" s="168"/>
      <c r="C218" s="406" t="s">
        <v>34</v>
      </c>
      <c r="D218" s="407"/>
      <c r="E218" s="222"/>
      <c r="F218" s="223"/>
      <c r="G218" s="224"/>
      <c r="H218" s="225"/>
      <c r="I218" s="22"/>
      <c r="J218" s="403"/>
      <c r="K218" s="403"/>
      <c r="L218" s="16"/>
    </row>
    <row r="219" spans="1:13" ht="15.75" thickBot="1" x14ac:dyDescent="0.5">
      <c r="A219" s="17"/>
      <c r="B219" s="357" t="str">
        <f>IF(D210 = "VOE", IF(G219 = "Hourly Pay Rate", IF(E218&gt;VLOOKUP(H208,PayPeriods,6,FALSE),CONCATENATE("    Average hours &gt; ", ROUND(VLOOKUP(H208, PayPeriods, 6, FALSE),2), " (Standard Work Hours in Year / Pay Periods in Year);  ", ROUND(VLOOKUP(H208, PayPeriods, 6, FALSE),2), " hours used."), ""), ""), "")</f>
        <v/>
      </c>
      <c r="C219" s="408" t="s">
        <v>27</v>
      </c>
      <c r="D219" s="409"/>
      <c r="E219" s="327"/>
      <c r="F219" s="226" t="s">
        <v>99</v>
      </c>
      <c r="G219" s="358"/>
      <c r="H219" s="359"/>
      <c r="I219" s="22"/>
      <c r="J219" s="129" t="s">
        <v>315</v>
      </c>
      <c r="K219" s="130" t="s">
        <v>316</v>
      </c>
      <c r="L219" s="16"/>
    </row>
    <row r="220" spans="1:13" ht="15.75" customHeight="1" x14ac:dyDescent="0.45">
      <c r="A220" s="17"/>
      <c r="B220" s="357"/>
      <c r="C220" s="406" t="s">
        <v>35</v>
      </c>
      <c r="D220" s="407"/>
      <c r="E220" s="227"/>
      <c r="F220" s="360" t="str">
        <f>IF(AND(E220 &lt;&gt; "Monthly", E220 &lt;&gt; "Semi-Monthly", H221&gt;0), "Payroll Frequency changed, delete value in H66", "")</f>
        <v/>
      </c>
      <c r="G220" s="361"/>
      <c r="H220" s="362"/>
      <c r="I220" s="56"/>
      <c r="J220" s="403" t="s">
        <v>317</v>
      </c>
      <c r="K220" s="403"/>
      <c r="L220" s="16"/>
    </row>
    <row r="221" spans="1:13" ht="15.75" customHeight="1" x14ac:dyDescent="0.45">
      <c r="A221" s="17"/>
      <c r="B221" s="357"/>
      <c r="C221" s="406" t="s">
        <v>22</v>
      </c>
      <c r="D221" s="407"/>
      <c r="E221" s="228"/>
      <c r="F221" s="363" t="str">
        <f>IF(D210 = "VOE", IF(H208 &lt;&gt; "", IF(H208 = "Annual", "1 pay period", IF(OR(E220="Semi-Monthly", E220 = "Monthly"), "Enter # of Pay Periods to Date", IF(E221 = "", "",CONCATENATE(G210," pay periods to date")))), ""), "")</f>
        <v/>
      </c>
      <c r="G221" s="363"/>
      <c r="H221" s="229"/>
      <c r="I221" s="31">
        <f>IF(F221 = "Enter # of Pay Periods to Date", 50, 0)</f>
        <v>0</v>
      </c>
      <c r="J221" s="351" t="s">
        <v>318</v>
      </c>
      <c r="K221" s="351"/>
      <c r="L221" s="16"/>
    </row>
    <row r="222" spans="1:13" ht="15.4" x14ac:dyDescent="0.45">
      <c r="A222" s="17"/>
      <c r="B222" s="357"/>
      <c r="C222" s="364" t="s">
        <v>8</v>
      </c>
      <c r="D222" s="365"/>
      <c r="E222" s="230"/>
      <c r="F222" s="171" t="str">
        <f>IF(G222 = "", "", IF(G222 = 0, 0, G222/VLOOKUP(H208, PayPeriods, 3, FALSE)))</f>
        <v/>
      </c>
      <c r="G222" s="157" t="str">
        <f>IF(OR(G219="", E220 = "", E221=""), "", IF(D210="VOE",IF(G219="Hourly Pay Rate",H213*E219*VLOOKUP(H208, PayPeriods, 4, FALSE) *(VLOOKUP(H208,PayPeriods,3,FALSE)),E219*VLOOKUP(G219,PayRates,2,FALSE)),""))</f>
        <v/>
      </c>
      <c r="H222" s="231"/>
      <c r="I222" s="23"/>
      <c r="J222" s="351"/>
      <c r="K222" s="351"/>
      <c r="L222" s="16"/>
    </row>
    <row r="223" spans="1:13" ht="14.25" customHeight="1" x14ac:dyDescent="0.45">
      <c r="A223" s="17"/>
      <c r="B223" s="232"/>
      <c r="C223" s="364" t="s">
        <v>16</v>
      </c>
      <c r="D223" s="365"/>
      <c r="E223" s="230"/>
      <c r="F223" s="233" t="str">
        <f>IF(OR(G219="", E220 = "", E221=""), "", IF(D210="VOE",IF(YEAR(D212) = YEAR(E212), (E223/H212)*VLOOKUP(H208, PayPeriods, 5,FALSE), IF(G210 = 0, 0, E223/G210)), ""))</f>
        <v/>
      </c>
      <c r="G223" s="234" t="str">
        <f>IF(OR(G219="", E220 = "", E221=""), "", IF(D210= "VOE", IF(YEAR(D212) = YEAR(E212), (E223/H212)*VLOOKUP(H208, PayPeriods, 5, FALSE) * VLOOKUP(H208, PayPeriods, 3,FALSE), IF(G210 = 0, 0, (E223/G210)*VLOOKUP(H208, PayPeriods, 3, FALSE))), ""))</f>
        <v/>
      </c>
      <c r="H223" s="235"/>
      <c r="I223" s="23"/>
      <c r="J223" s="351"/>
      <c r="K223" s="351"/>
      <c r="L223" s="26"/>
      <c r="M223" s="26"/>
    </row>
    <row r="224" spans="1:13" ht="14.25" customHeight="1" x14ac:dyDescent="0.45">
      <c r="A224" s="17"/>
      <c r="B224" s="236"/>
      <c r="C224" s="366" t="s">
        <v>29</v>
      </c>
      <c r="D224" s="367"/>
      <c r="E224" s="237"/>
      <c r="F224" s="238"/>
      <c r="G224" s="239"/>
      <c r="H224" s="240"/>
      <c r="I224" s="23"/>
      <c r="J224" s="403" t="s">
        <v>319</v>
      </c>
      <c r="K224" s="403"/>
      <c r="L224" s="26"/>
      <c r="M224" s="26"/>
    </row>
    <row r="225" spans="1:13" ht="16.5" customHeight="1" x14ac:dyDescent="0.45">
      <c r="A225" s="17"/>
      <c r="B225" s="236"/>
      <c r="C225" s="368"/>
      <c r="D225" s="369"/>
      <c r="E225" s="241"/>
      <c r="F225" s="242" t="str">
        <f>IF(OR(G219="", E220 = "", E221=""), "", IF(D210="VOE", IF(YEAR(D212) = YEAR(E212), (E225/H212)*VLOOKUP(H208, PayPeriods, 5,FALSE), IF(G210 = 0, 0, E225/G210)),""))</f>
        <v/>
      </c>
      <c r="G225" s="180" t="str">
        <f>IF(OR(G219="", E220 = "", E221=""), "", IF(D210 = "VOE", IF(YEAR(D212) = YEAR(E212), (E225/H212)*VLOOKUP(H208, PayPeriods, 5, FALSE) * VLOOKUP(H208, PayPeriods, 3,FALSE), IF(G210 = 0, 0, E225/G210)*VLOOKUP(H208, PayPeriods, 3, FALSE)), ""))</f>
        <v/>
      </c>
      <c r="H225" s="231"/>
      <c r="I225" s="23"/>
      <c r="J225" s="403"/>
      <c r="K225" s="403"/>
      <c r="L225" s="26"/>
      <c r="M225" s="26"/>
    </row>
    <row r="226" spans="1:13" ht="15.75" customHeight="1" x14ac:dyDescent="0.45">
      <c r="A226" s="17"/>
      <c r="B226" s="236"/>
      <c r="C226" s="364" t="s">
        <v>39</v>
      </c>
      <c r="D226" s="365"/>
      <c r="E226" s="243"/>
      <c r="F226" s="244"/>
      <c r="G226" s="157" t="str">
        <f>IF(OR(G219="", E220 = "", E221=""), "", IF(D210 = "VOE", SUM(G222:G225),""))</f>
        <v/>
      </c>
      <c r="H226" s="155" t="str">
        <f>IF(OR(G219="",E220="",E221=""),"",IF(D210="VOE",IF(YEAR(D212) = YEAR(F212), (E226/H212) *260, IF(G210=0,0,(E226/G210)*VLOOKUP(H208,PayPeriods,3,FALSE))),""))</f>
        <v/>
      </c>
      <c r="I226" s="22"/>
      <c r="J226" s="403"/>
      <c r="K226" s="403"/>
      <c r="L226" s="26"/>
      <c r="M226" s="26"/>
    </row>
    <row r="227" spans="1:13" ht="15.75" customHeight="1" x14ac:dyDescent="0.45">
      <c r="A227" s="17"/>
      <c r="B227" s="236"/>
      <c r="C227" s="364" t="str">
        <f>IF(E221="","Gross Pay Prior Year",CONCATENATE("Gross Pay ",YEAR(E221)-1))</f>
        <v>Gross Pay Prior Year</v>
      </c>
      <c r="D227" s="365"/>
      <c r="E227" s="243"/>
      <c r="F227" s="183"/>
      <c r="G227" s="183"/>
      <c r="H227" s="245"/>
      <c r="I227" s="22"/>
      <c r="J227" s="351" t="s">
        <v>320</v>
      </c>
      <c r="K227" s="351"/>
      <c r="L227" s="25"/>
    </row>
    <row r="228" spans="1:13" ht="15.75" thickBot="1" x14ac:dyDescent="0.5">
      <c r="A228" s="17"/>
      <c r="B228" s="246"/>
      <c r="C228" s="364" t="str">
        <f>IF(E221="","Gross Pay Prior Year",CONCATENATE("Gross Pay ",YEAR(E221)-2))</f>
        <v>Gross Pay Prior Year</v>
      </c>
      <c r="D228" s="365"/>
      <c r="E228" s="247"/>
      <c r="F228" s="183"/>
      <c r="G228" s="183"/>
      <c r="H228" s="245"/>
      <c r="I228" s="22"/>
      <c r="J228" s="351"/>
      <c r="K228" s="351"/>
      <c r="L228" s="25"/>
    </row>
    <row r="229" spans="1:13" ht="15.4" x14ac:dyDescent="0.45">
      <c r="A229" s="17"/>
      <c r="B229" s="168"/>
      <c r="C229" s="78"/>
      <c r="D229" s="78"/>
      <c r="E229" s="183"/>
      <c r="F229" s="183"/>
      <c r="G229" s="183"/>
      <c r="H229" s="245"/>
      <c r="I229" s="22"/>
      <c r="J229" s="131"/>
      <c r="K229" s="129"/>
      <c r="L229" s="25"/>
    </row>
    <row r="230" spans="1:13" ht="15" customHeight="1" x14ac:dyDescent="0.45">
      <c r="A230" s="17"/>
      <c r="B230" s="410" t="str">
        <f>IF(D210="VOE", IF(E222+E223+E225= E226, "", "Base Pay + Overtime + Commissions/Tips do not add to the Gross Pay (Current Year).  Please correct the numbers or explain the difference."), "")</f>
        <v/>
      </c>
      <c r="C230" s="411"/>
      <c r="D230" s="411"/>
      <c r="E230" s="411"/>
      <c r="F230" s="411"/>
      <c r="G230" s="411"/>
      <c r="H230" s="412"/>
      <c r="I230" s="22"/>
      <c r="J230" s="131"/>
      <c r="K230" s="129"/>
      <c r="L230" s="25"/>
    </row>
    <row r="231" spans="1:13" ht="15.75" thickBot="1" x14ac:dyDescent="0.5">
      <c r="A231" s="17"/>
      <c r="B231" s="236"/>
      <c r="C231" s="405"/>
      <c r="D231" s="405"/>
      <c r="E231" s="70"/>
      <c r="F231" s="70"/>
      <c r="G231" s="248" t="s">
        <v>7</v>
      </c>
      <c r="H231" s="249">
        <f>IF(OR(C240 = "", D240="", E240=""), IF(OR(C239 = "", D239 = "", E239 = ""), (E238-C238)/2, (E239-C239)/2), (E240-C240)/2)</f>
        <v>0</v>
      </c>
      <c r="I231" s="22"/>
      <c r="J231" s="351"/>
      <c r="K231" s="351"/>
    </row>
    <row r="232" spans="1:13" ht="16.5" customHeight="1" thickBot="1" x14ac:dyDescent="0.5">
      <c r="A232" s="17"/>
      <c r="B232" s="250" t="s">
        <v>17</v>
      </c>
      <c r="C232" s="370" t="s">
        <v>115</v>
      </c>
      <c r="D232" s="370"/>
      <c r="E232" s="251"/>
      <c r="F232" s="371" t="s">
        <v>54</v>
      </c>
      <c r="G232" s="371"/>
      <c r="H232" s="252" t="str">
        <f>IF(OR(H231="", H231 = 0, H231&gt;31), "", IF(H231 &gt;20, "Monthly", IF(H231&gt;14, "Semi-Monthly", IF(H231&gt;9, "Bi-Weekly", "Weekly"))))</f>
        <v/>
      </c>
      <c r="I232" s="22"/>
      <c r="J232" s="404" t="s">
        <v>229</v>
      </c>
      <c r="K232" s="404"/>
    </row>
    <row r="233" spans="1:13" ht="15.4" x14ac:dyDescent="0.45">
      <c r="A233" s="17"/>
      <c r="B233" s="253"/>
      <c r="C233" s="254"/>
      <c r="D233" s="254"/>
      <c r="E233" s="254"/>
      <c r="F233" s="255"/>
      <c r="G233" s="255"/>
      <c r="H233" s="252"/>
      <c r="I233" s="22"/>
      <c r="J233" s="351"/>
      <c r="K233" s="351"/>
    </row>
    <row r="234" spans="1:13" ht="15.75" customHeight="1" x14ac:dyDescent="0.45">
      <c r="A234" s="17"/>
      <c r="B234" s="168"/>
      <c r="C234" s="372" t="str">
        <f>IF(D210="Pay Stubs",IF(H208&lt;&gt;"",IF(OR(H208="Semi-Monthly",H208="Monthly"),"Enter number of Pay Periods to Date", IF(F234&gt;0,"Payroll Frequency changed, delete value in F231", "")),""), "")</f>
        <v/>
      </c>
      <c r="D234" s="372"/>
      <c r="E234" s="372"/>
      <c r="F234" s="256"/>
      <c r="G234" s="257">
        <f>IF(C234 = "Enter number of Pay Periods to Date", 50, 0)</f>
        <v>0</v>
      </c>
      <c r="H234" s="252"/>
      <c r="I234" s="22"/>
      <c r="J234" s="403" t="s">
        <v>321</v>
      </c>
      <c r="K234" s="403"/>
    </row>
    <row r="235" spans="1:13" ht="35.25" customHeight="1" x14ac:dyDescent="0.45">
      <c r="A235" s="17"/>
      <c r="B235" s="217"/>
      <c r="C235" s="373" t="str">
        <f xml:space="preserve"> IF(AND(OR(G255="", G255 = 0), OR(H255="", H255=0)), "", IF(H231&gt;31, "Pay stubs do not appear to be consecutive based on dates entered.", IF(OR( E239 &lt; C239, E239 &lt;D239, E240 &lt; C240, E240 &lt;D240), "Pay Stubs may be out of order.  Please check dates.",IF(H232 = "", "", IF(E232 = H232, "", "If Payroll Frequency selected does not equal Recommended please provide an explanation.")))))</f>
        <v/>
      </c>
      <c r="D235" s="373"/>
      <c r="E235" s="373"/>
      <c r="F235" s="373"/>
      <c r="G235" s="373"/>
      <c r="H235" s="374"/>
      <c r="I235" s="22"/>
      <c r="J235" s="403"/>
      <c r="K235" s="403"/>
    </row>
    <row r="236" spans="1:13" ht="15.4" x14ac:dyDescent="0.45">
      <c r="A236" s="17"/>
      <c r="B236" s="168"/>
      <c r="C236" s="218"/>
      <c r="D236" s="78"/>
      <c r="E236" s="78"/>
      <c r="F236" s="78"/>
      <c r="G236" s="78"/>
      <c r="H236" s="219"/>
      <c r="I236" s="22"/>
      <c r="J236" s="351"/>
      <c r="K236" s="351"/>
    </row>
    <row r="237" spans="1:13" ht="24.75" customHeight="1" thickBot="1" x14ac:dyDescent="0.5">
      <c r="A237" s="17"/>
      <c r="B237" s="258"/>
      <c r="C237" s="221" t="s">
        <v>66</v>
      </c>
      <c r="D237" s="221" t="s">
        <v>67</v>
      </c>
      <c r="E237" s="221" t="s">
        <v>250</v>
      </c>
      <c r="F237" s="220" t="s">
        <v>53</v>
      </c>
      <c r="G237" s="221" t="s">
        <v>52</v>
      </c>
      <c r="H237" s="221" t="s">
        <v>51</v>
      </c>
      <c r="I237" s="17"/>
      <c r="J237" s="403" t="s">
        <v>322</v>
      </c>
      <c r="K237" s="403"/>
    </row>
    <row r="238" spans="1:13" ht="13.5" customHeight="1" x14ac:dyDescent="0.45">
      <c r="A238" s="17"/>
      <c r="B238" s="259" t="s">
        <v>100</v>
      </c>
      <c r="C238" s="260"/>
      <c r="D238" s="261"/>
      <c r="E238" s="262"/>
      <c r="F238" s="375" t="str">
        <f>IF(D210 = "Pay Stubs", IF(AND(H208 &lt;&gt; "", F212 &lt;&gt; ""), IF(H208 = "Annual", "1 pay period to date", IF(OR(H208="Semi-Monthly", H208 = "Monthly"), "", IF(E232 = "", "",CONCATENATE(G210," pay periods to date")))), ""), "")</f>
        <v/>
      </c>
      <c r="G238" s="378" t="str">
        <f>IF(D210 = "Pay Stubs", IF(G242 = "Hourly Pay Rate", IF((C241+D241+E241)/3&gt;VLOOKUP(H208,PayPeriods,6,FALSE),CONCATENATE("Average hours &gt; ", ROUND(VLOOKUP(H208, PayPeriods, 6, FALSE),2), " (Standard Work Hours in Year / Pay Periods in Year); ", ROUND(VLOOKUP(H208, PayPeriods, 6, FALSE),2), " hours used to calculate base pay."), ""), ""), "")</f>
        <v/>
      </c>
      <c r="H238" s="379"/>
      <c r="I238" s="17"/>
      <c r="J238" s="403"/>
      <c r="K238" s="403"/>
    </row>
    <row r="239" spans="1:13" ht="15.75" customHeight="1" x14ac:dyDescent="0.45">
      <c r="A239" s="17"/>
      <c r="B239" s="259" t="s">
        <v>101</v>
      </c>
      <c r="C239" s="263"/>
      <c r="D239" s="264"/>
      <c r="E239" s="265"/>
      <c r="F239" s="376"/>
      <c r="G239" s="380"/>
      <c r="H239" s="381"/>
      <c r="I239" s="34"/>
      <c r="J239" s="403" t="s">
        <v>340</v>
      </c>
      <c r="K239" s="403"/>
    </row>
    <row r="240" spans="1:13" ht="15.4" x14ac:dyDescent="0.45">
      <c r="A240" s="17"/>
      <c r="B240" s="259" t="s">
        <v>102</v>
      </c>
      <c r="C240" s="263"/>
      <c r="D240" s="264"/>
      <c r="E240" s="266"/>
      <c r="F240" s="376"/>
      <c r="G240" s="380"/>
      <c r="H240" s="381"/>
      <c r="I240" s="17"/>
      <c r="J240" s="403"/>
      <c r="K240" s="403"/>
    </row>
    <row r="241" spans="1:25" ht="15.75" thickBot="1" x14ac:dyDescent="0.5">
      <c r="A241" s="17"/>
      <c r="B241" s="267" t="s">
        <v>338</v>
      </c>
      <c r="C241" s="268"/>
      <c r="D241" s="269"/>
      <c r="E241" s="270"/>
      <c r="F241" s="377"/>
      <c r="G241" s="380"/>
      <c r="H241" s="381"/>
      <c r="I241" s="17"/>
      <c r="J241" s="403"/>
      <c r="K241" s="403"/>
    </row>
    <row r="242" spans="1:25" ht="15.75" thickBot="1" x14ac:dyDescent="0.5">
      <c r="A242" s="17"/>
      <c r="B242" s="271" t="s">
        <v>27</v>
      </c>
      <c r="C242" s="272"/>
      <c r="D242" s="273"/>
      <c r="E242" s="274"/>
      <c r="F242" s="275" t="s">
        <v>90</v>
      </c>
      <c r="G242" s="382"/>
      <c r="H242" s="383"/>
      <c r="I242" s="17"/>
      <c r="J242" s="351" t="s">
        <v>315</v>
      </c>
      <c r="K242" s="351"/>
      <c r="P242" s="25"/>
      <c r="Q242" s="26"/>
      <c r="R242" s="26"/>
      <c r="S242" s="26"/>
      <c r="T242" s="26"/>
      <c r="U242" s="26"/>
      <c r="V242" s="26"/>
      <c r="W242" s="26"/>
      <c r="X242" s="26"/>
      <c r="Y242" s="26"/>
    </row>
    <row r="243" spans="1:25" ht="15.75" customHeight="1" x14ac:dyDescent="0.45">
      <c r="A243" s="17"/>
      <c r="B243" s="276" t="s">
        <v>242</v>
      </c>
      <c r="C243" s="277">
        <f>SUM(C244:C252)</f>
        <v>0</v>
      </c>
      <c r="D243" s="277">
        <f t="shared" ref="D243:E243" si="3">SUM(D244:D252)</f>
        <v>0</v>
      </c>
      <c r="E243" s="277">
        <f t="shared" si="3"/>
        <v>0</v>
      </c>
      <c r="F243" s="277">
        <f>SUM(F244:F252)</f>
        <v>0</v>
      </c>
      <c r="G243" s="242" t="str">
        <f>IF(OR(E232 = "", G242 = ""), "", IF(AND(E239="", E240 = ""), "", IF(D210 = "Pay Stubs", IF(G242 = "Hourly Pay Rate", H213*E242*(VLOOKUP(H208,PayPeriods,3,FALSE)),E242*VLOOKUP(G242, PayRates, 2, FALSE)), "")))</f>
        <v/>
      </c>
      <c r="H243" s="231"/>
      <c r="I243" s="17"/>
      <c r="J243" s="351" t="s">
        <v>323</v>
      </c>
      <c r="K243" s="351"/>
      <c r="P243" s="27"/>
      <c r="Q243" s="26"/>
      <c r="R243" s="28"/>
      <c r="S243" s="29"/>
      <c r="T243" s="30"/>
      <c r="U243" s="30"/>
      <c r="V243" s="26"/>
    </row>
    <row r="244" spans="1:25" ht="15.75" customHeight="1" x14ac:dyDescent="0.45">
      <c r="A244" s="17"/>
      <c r="B244" s="278" t="s">
        <v>8</v>
      </c>
      <c r="C244" s="279"/>
      <c r="D244" s="273"/>
      <c r="E244" s="274"/>
      <c r="F244" s="241"/>
      <c r="G244" s="242"/>
      <c r="H244" s="231"/>
      <c r="I244" s="17"/>
      <c r="J244" s="127"/>
      <c r="K244" s="132"/>
      <c r="P244" s="26"/>
      <c r="Q244" s="26"/>
      <c r="R244" s="28"/>
      <c r="S244" s="29"/>
      <c r="T244" s="30"/>
      <c r="U244" s="30"/>
      <c r="V244" s="26"/>
    </row>
    <row r="245" spans="1:25" ht="15.75" customHeight="1" x14ac:dyDescent="0.45">
      <c r="A245" s="17"/>
      <c r="B245" s="278" t="s">
        <v>243</v>
      </c>
      <c r="C245" s="279"/>
      <c r="D245" s="273"/>
      <c r="E245" s="274"/>
      <c r="F245" s="241"/>
      <c r="G245" s="242"/>
      <c r="H245" s="231"/>
      <c r="I245" s="17"/>
      <c r="J245" s="351" t="s">
        <v>344</v>
      </c>
      <c r="K245" s="351"/>
      <c r="P245" s="26"/>
      <c r="Q245" s="26"/>
      <c r="R245" s="28"/>
      <c r="S245" s="29"/>
      <c r="T245" s="30"/>
      <c r="U245" s="30"/>
      <c r="V245" s="26"/>
    </row>
    <row r="246" spans="1:25" ht="30.75" customHeight="1" x14ac:dyDescent="0.45">
      <c r="A246" s="17"/>
      <c r="B246" s="278" t="s">
        <v>244</v>
      </c>
      <c r="C246" s="279"/>
      <c r="D246" s="273"/>
      <c r="E246" s="274"/>
      <c r="F246" s="241"/>
      <c r="G246" s="242"/>
      <c r="H246" s="231"/>
      <c r="I246" s="17"/>
      <c r="J246" s="351" t="s">
        <v>343</v>
      </c>
      <c r="K246" s="351"/>
      <c r="P246" s="26"/>
      <c r="Q246" s="26"/>
      <c r="R246" s="28"/>
      <c r="S246" s="29"/>
      <c r="T246" s="30"/>
      <c r="U246" s="30"/>
      <c r="V246" s="26"/>
    </row>
    <row r="247" spans="1:25" ht="15.75" customHeight="1" x14ac:dyDescent="0.45">
      <c r="A247" s="17"/>
      <c r="B247" s="278" t="s">
        <v>245</v>
      </c>
      <c r="C247" s="279"/>
      <c r="D247" s="273"/>
      <c r="E247" s="274"/>
      <c r="F247" s="241"/>
      <c r="G247" s="242"/>
      <c r="H247" s="231"/>
      <c r="I247" s="17"/>
      <c r="J247" s="133"/>
      <c r="K247" s="130"/>
      <c r="P247" s="26"/>
      <c r="Q247" s="26"/>
      <c r="R247" s="28"/>
      <c r="S247" s="29"/>
      <c r="T247" s="30"/>
      <c r="U247" s="30"/>
      <c r="V247" s="26"/>
    </row>
    <row r="248" spans="1:25" ht="15.75" customHeight="1" x14ac:dyDescent="0.45">
      <c r="A248" s="17"/>
      <c r="B248" s="278" t="s">
        <v>246</v>
      </c>
      <c r="C248" s="279"/>
      <c r="D248" s="273"/>
      <c r="E248" s="274"/>
      <c r="F248" s="241"/>
      <c r="G248" s="242"/>
      <c r="H248" s="231"/>
      <c r="I248" s="17"/>
      <c r="J248" s="133"/>
      <c r="K248" s="130"/>
      <c r="P248" s="26"/>
      <c r="Q248" s="26"/>
      <c r="R248" s="28"/>
      <c r="S248" s="29"/>
      <c r="T248" s="30"/>
      <c r="U248" s="30"/>
      <c r="V248" s="26"/>
    </row>
    <row r="249" spans="1:25" ht="15.75" customHeight="1" x14ac:dyDescent="0.45">
      <c r="A249" s="17"/>
      <c r="B249" s="329" t="s">
        <v>342</v>
      </c>
      <c r="C249" s="279"/>
      <c r="D249" s="273"/>
      <c r="E249" s="274"/>
      <c r="F249" s="241"/>
      <c r="G249" s="242"/>
      <c r="H249" s="231"/>
      <c r="I249" s="17"/>
      <c r="J249" s="133"/>
      <c r="K249" s="130"/>
      <c r="P249" s="26"/>
      <c r="Q249" s="26"/>
      <c r="R249" s="28"/>
      <c r="S249" s="29"/>
      <c r="T249" s="30"/>
      <c r="U249" s="30"/>
      <c r="V249" s="26"/>
    </row>
    <row r="250" spans="1:25" ht="15.75" customHeight="1" x14ac:dyDescent="0.45">
      <c r="A250" s="17"/>
      <c r="B250" s="278" t="s">
        <v>247</v>
      </c>
      <c r="C250" s="279"/>
      <c r="D250" s="273"/>
      <c r="E250" s="274"/>
      <c r="F250" s="241"/>
      <c r="G250" s="242"/>
      <c r="H250" s="231"/>
      <c r="I250" s="17"/>
      <c r="J250" s="133"/>
      <c r="K250" s="130"/>
      <c r="P250" s="26"/>
      <c r="Q250" s="26"/>
      <c r="R250" s="28"/>
      <c r="S250" s="29"/>
      <c r="T250" s="30"/>
      <c r="U250" s="30"/>
      <c r="V250" s="26"/>
    </row>
    <row r="251" spans="1:25" ht="15.75" customHeight="1" x14ac:dyDescent="0.45">
      <c r="A251" s="17"/>
      <c r="B251" s="278" t="s">
        <v>248</v>
      </c>
      <c r="C251" s="279"/>
      <c r="D251" s="273"/>
      <c r="E251" s="274"/>
      <c r="F251" s="241"/>
      <c r="G251" s="242"/>
      <c r="H251" s="231"/>
      <c r="I251" s="17"/>
      <c r="J251" s="133"/>
      <c r="K251" s="130"/>
      <c r="P251" s="26"/>
      <c r="Q251" s="26"/>
      <c r="R251" s="28"/>
      <c r="S251" s="29"/>
      <c r="T251" s="30"/>
      <c r="U251" s="30"/>
      <c r="V251" s="26"/>
    </row>
    <row r="252" spans="1:25" ht="15.75" customHeight="1" x14ac:dyDescent="0.45">
      <c r="A252" s="17"/>
      <c r="B252" s="278" t="s">
        <v>249</v>
      </c>
      <c r="C252" s="279"/>
      <c r="D252" s="273"/>
      <c r="E252" s="274"/>
      <c r="F252" s="241"/>
      <c r="G252" s="242"/>
      <c r="H252" s="231"/>
      <c r="I252" s="17"/>
      <c r="J252" s="127"/>
      <c r="K252" s="132"/>
      <c r="P252" s="26"/>
      <c r="Q252" s="26"/>
      <c r="R252" s="28"/>
      <c r="S252" s="29"/>
      <c r="T252" s="30"/>
      <c r="U252" s="30"/>
      <c r="V252" s="26"/>
    </row>
    <row r="253" spans="1:25" ht="15.75" customHeight="1" x14ac:dyDescent="0.45">
      <c r="A253" s="17"/>
      <c r="B253" s="271" t="s">
        <v>16</v>
      </c>
      <c r="C253" s="272"/>
      <c r="D253" s="273"/>
      <c r="E253" s="274"/>
      <c r="F253" s="243"/>
      <c r="G253" s="280" t="str">
        <f>IF(E232="","",IF(AND(E239="",E240=""),"",IF(D210&lt;&gt;"Pay Stubs","", IF(YEAR(D212)=YEAR(E212), IF(OR(F253="", F253 = 0), (SUM(C253:E253)/3)*VLOOKUP(H208, PayPeriods, 3, FALSE), (F253/H212)*260), IF(G210=0,0,IF(OR(F253="", F253 = 0), SUM(C253:E253)/3*VLOOKUP(H208, PayPeriods, 3, FALSE), (F253/G210)*VLOOKUP(H208,PayPeriods,3,FALSE)))))))</f>
        <v/>
      </c>
      <c r="H253" s="235"/>
      <c r="I253" s="17"/>
      <c r="J253" s="403" t="s">
        <v>324</v>
      </c>
      <c r="K253" s="403"/>
      <c r="P253" s="26"/>
      <c r="Q253" s="26"/>
      <c r="R253" s="28"/>
      <c r="S253" s="29"/>
      <c r="T253" s="30"/>
      <c r="U253" s="30"/>
      <c r="V253" s="26"/>
    </row>
    <row r="254" spans="1:25" ht="26.25" customHeight="1" x14ac:dyDescent="0.45">
      <c r="A254" s="17"/>
      <c r="B254" s="271" t="s">
        <v>33</v>
      </c>
      <c r="C254" s="272"/>
      <c r="D254" s="273"/>
      <c r="E254" s="274"/>
      <c r="F254" s="243"/>
      <c r="G254" s="281" t="str">
        <f>IF(E232="","",IF(AND(E239="",E240=""),"",IF(D210&lt;&gt;"Pay Stubs","", IF(YEAR(D212)=YEAR(E212), IF(OR(F254="", F254 = 0), (SUM(C254:E254)/3)*VLOOKUP(H208, PayPeriods, 3, FALSE), (F254/H212)*260), IF(G210=0,0,IF(OR(F254="", F254 = 0), SUM(C254:E254)/3*VLOOKUP(H208, PayPeriods, 3, FALSE), (F254/G210)*VLOOKUP(H208,PayPeriods,3,FALSE)))))))</f>
        <v/>
      </c>
      <c r="H254" s="235"/>
      <c r="I254" s="17"/>
      <c r="J254" s="403" t="s">
        <v>325</v>
      </c>
      <c r="K254" s="403"/>
      <c r="P254" s="26"/>
      <c r="Q254" s="26"/>
      <c r="R254" s="28"/>
      <c r="S254" s="29"/>
      <c r="T254" s="30"/>
      <c r="U254" s="30"/>
      <c r="V254" s="26"/>
    </row>
    <row r="255" spans="1:25" ht="15.75" customHeight="1" x14ac:dyDescent="0.45">
      <c r="A255" s="17"/>
      <c r="B255" s="259" t="s">
        <v>103</v>
      </c>
      <c r="C255" s="272"/>
      <c r="D255" s="273"/>
      <c r="E255" s="274"/>
      <c r="F255" s="243"/>
      <c r="G255" s="280" t="str">
        <f>IF(E232 = "", "", IF(AND(E239 = "", E240=""), "", IF(D210 = "Pay Stubs", (G243+G253+G254), "")))</f>
        <v/>
      </c>
      <c r="H255" s="157" t="str">
        <f>IF(E232= "", "", IF(AND(E239="", E240 = ""), "", IF(D210 = "Pay Stubs", IF(YEAR(D212) = YEAR(F212), (F255/H212) *260, IF(G210 = 0, 0, (F255/G210)*VLOOKUP(H208,PayPeriods,3,FALSE))), "")))</f>
        <v/>
      </c>
      <c r="I255" s="17"/>
      <c r="J255" s="403" t="s">
        <v>326</v>
      </c>
      <c r="K255" s="403"/>
      <c r="P255" s="26"/>
      <c r="Q255" s="26"/>
      <c r="R255" s="28"/>
      <c r="S255" s="29"/>
      <c r="T255" s="30"/>
      <c r="U255" s="30"/>
      <c r="V255" s="26"/>
    </row>
    <row r="256" spans="1:25" ht="15.75" customHeight="1" x14ac:dyDescent="0.45">
      <c r="A256" s="17"/>
      <c r="B256" s="114"/>
      <c r="C256" s="183"/>
      <c r="D256" s="183"/>
      <c r="E256" s="183"/>
      <c r="F256" s="183"/>
      <c r="G256" s="183"/>
      <c r="H256" s="183"/>
      <c r="I256" s="17"/>
      <c r="J256" s="127"/>
      <c r="K256" s="128"/>
      <c r="P256" s="26"/>
      <c r="Q256" s="26"/>
      <c r="R256" s="28"/>
      <c r="S256" s="29"/>
      <c r="T256" s="30"/>
      <c r="U256" s="30"/>
      <c r="V256" s="26"/>
    </row>
    <row r="257" spans="1:22" ht="15.75" customHeight="1" x14ac:dyDescent="0.45">
      <c r="A257" s="17"/>
      <c r="B257" s="282" t="str">
        <f>IF(D210 = "VOE", "", IF((F243+F253+F254) = 0, "",IF((F243+F253+F254) = F255, "", "Year to Date Base pay, Overtime and Other income do not add to the Gross Wages, please correct or explain.")))</f>
        <v/>
      </c>
      <c r="C257" s="73"/>
      <c r="D257" s="73"/>
      <c r="E257" s="183"/>
      <c r="F257" s="78"/>
      <c r="G257" s="78"/>
      <c r="H257" s="78"/>
      <c r="I257" s="22"/>
      <c r="J257" s="127"/>
      <c r="K257" s="128"/>
      <c r="P257" s="26"/>
      <c r="Q257" s="26"/>
      <c r="R257" s="28"/>
      <c r="S257" s="29"/>
      <c r="T257" s="30"/>
      <c r="U257" s="30"/>
      <c r="V257" s="26"/>
    </row>
    <row r="258" spans="1:22" ht="15.75" customHeight="1" x14ac:dyDescent="0.45">
      <c r="A258" s="17"/>
      <c r="B258" s="282" t="str">
        <f>IF(D210 = "VOE", "", IF(F255 &lt; E255, "Year to Date Gross Wages must be greater than or equal to the last pay stub", ""))</f>
        <v/>
      </c>
      <c r="C258" s="73"/>
      <c r="D258" s="73"/>
      <c r="E258" s="78"/>
      <c r="F258" s="78"/>
      <c r="G258" s="78"/>
      <c r="H258" s="78"/>
      <c r="I258" s="22"/>
      <c r="J258" s="127"/>
      <c r="K258" s="128"/>
      <c r="P258" s="26"/>
      <c r="Q258" s="26"/>
      <c r="R258" s="28"/>
      <c r="S258" s="29"/>
      <c r="T258" s="30"/>
      <c r="U258" s="30"/>
      <c r="V258" s="26"/>
    </row>
    <row r="259" spans="1:22" ht="15.75" customHeight="1" x14ac:dyDescent="0.45">
      <c r="A259" s="17"/>
      <c r="B259" s="73"/>
      <c r="C259" s="282"/>
      <c r="D259" s="73"/>
      <c r="E259" s="78"/>
      <c r="F259" s="78"/>
      <c r="G259" s="78"/>
      <c r="H259" s="78"/>
      <c r="I259" s="22"/>
      <c r="J259" s="127"/>
      <c r="K259" s="128"/>
      <c r="P259" s="26"/>
      <c r="Q259" s="26"/>
      <c r="R259" s="28"/>
      <c r="S259" s="29"/>
      <c r="T259" s="30"/>
      <c r="U259" s="30"/>
      <c r="V259" s="26"/>
    </row>
    <row r="260" spans="1:22" ht="15.75" customHeight="1" x14ac:dyDescent="0.45">
      <c r="A260" s="17"/>
      <c r="B260" s="283" t="str">
        <f xml:space="preserve"> IF(AND(B261 = "", B262 = ""), "", "If Regular Base Hours and/or Base Pay Rate are not provided on the check stubs, enter the numbers calculated below.")</f>
        <v/>
      </c>
      <c r="C260" s="282"/>
      <c r="D260" s="73"/>
      <c r="E260" s="78"/>
      <c r="F260" s="78"/>
      <c r="G260" s="78"/>
      <c r="H260" s="78"/>
      <c r="I260" s="22"/>
      <c r="J260" s="127"/>
      <c r="K260" s="128"/>
      <c r="L260" s="32"/>
      <c r="M260" s="33"/>
      <c r="P260" s="26"/>
      <c r="Q260" s="26"/>
      <c r="R260" s="28"/>
      <c r="S260" s="29"/>
      <c r="T260" s="30"/>
      <c r="U260" s="30"/>
      <c r="V260" s="26"/>
    </row>
    <row r="261" spans="1:22" ht="15.75" customHeight="1" x14ac:dyDescent="0.45">
      <c r="A261" s="17"/>
      <c r="B261" s="284" t="str">
        <f>IF(D210 = "Pay Stubs", IF(G242 = "Hourly Pay Rate", IF(AND(C261="", D261 = "", E261 = ""), "","Hours Calculator"), ""), "")</f>
        <v/>
      </c>
      <c r="C261" s="285" t="str">
        <f>IF(D210 = "Pay Stubs", IF(G242 = "Hourly Pay Rate", IF(C242 = "", "",C243/C242), ""), "")</f>
        <v/>
      </c>
      <c r="D261" s="285" t="str">
        <f>IF(D210 = "Pay Stubs", IF(G242 = "Hourly Pay Rate", IF(D242 = "", "", D243/D242), ""), "")</f>
        <v/>
      </c>
      <c r="E261" s="285" t="str">
        <f>IF(D210 = "Pay Stubs", IF(G242 = "Hourly Pay Rate", IF(E242 = "", "", E243/E242), ""), "")</f>
        <v/>
      </c>
      <c r="F261" s="78"/>
      <c r="G261" s="75"/>
      <c r="H261" s="73"/>
      <c r="I261" s="22"/>
      <c r="J261" s="127"/>
      <c r="K261" s="128"/>
      <c r="L261" s="32"/>
      <c r="M261" s="33"/>
      <c r="P261" s="26"/>
      <c r="Q261" s="26"/>
      <c r="R261" s="28"/>
      <c r="S261" s="29"/>
      <c r="T261" s="30"/>
      <c r="U261" s="30"/>
      <c r="V261" s="26"/>
    </row>
    <row r="262" spans="1:22" ht="15.4" x14ac:dyDescent="0.45">
      <c r="A262" s="17"/>
      <c r="B262" s="291"/>
      <c r="C262" s="286" t="str">
        <f>IF(D210 = "Pay Stubs", IF(G242="Hourly Pay Rate", IF(OR(C241 = "",C241 = 0), "", C243/C241),""), "")</f>
        <v/>
      </c>
      <c r="D262" s="286" t="str">
        <f>IF(D210="Pay Stubs",IF(G242="Hourly Pay Rate",IF(OR(D241="", D241 = 0),"",D243/D241), ""),"")</f>
        <v/>
      </c>
      <c r="E262" s="286" t="str">
        <f>IF(D210 = "Pay Stubs", IF(G242="Hourly Pay Rate", IF(OR(E241 = "",E241 = 0), "", E243/E241), ""), "")</f>
        <v/>
      </c>
      <c r="F262" s="73"/>
      <c r="G262" s="75"/>
      <c r="H262" s="73"/>
      <c r="I262" s="22"/>
      <c r="J262" s="127"/>
      <c r="K262" s="128"/>
      <c r="L262" s="32"/>
      <c r="M262" s="33"/>
      <c r="P262" s="26"/>
      <c r="Q262" s="26"/>
      <c r="R262" s="28"/>
      <c r="S262" s="29"/>
      <c r="T262" s="30"/>
      <c r="U262" s="30"/>
      <c r="V262" s="26"/>
    </row>
    <row r="263" spans="1:22" ht="15.4" x14ac:dyDescent="0.45">
      <c r="A263" s="17"/>
      <c r="B263" s="73"/>
      <c r="C263" s="78"/>
      <c r="D263" s="78"/>
      <c r="E263" s="78"/>
      <c r="F263" s="78"/>
      <c r="G263" s="73"/>
      <c r="H263" s="287"/>
      <c r="I263" s="22"/>
      <c r="J263" s="127"/>
      <c r="K263" s="128"/>
      <c r="L263" s="32"/>
    </row>
    <row r="264" spans="1:22" ht="15.75" customHeight="1" x14ac:dyDescent="0.45">
      <c r="A264" s="17"/>
      <c r="B264" s="114"/>
      <c r="C264" s="73"/>
      <c r="D264" s="73"/>
      <c r="E264" s="73"/>
      <c r="F264" s="73"/>
      <c r="G264" s="73"/>
      <c r="H264" s="73"/>
      <c r="I264" s="17"/>
      <c r="J264" s="127"/>
      <c r="K264" s="128"/>
      <c r="L264" s="32"/>
    </row>
    <row r="265" spans="1:22" ht="16.5" customHeight="1" thickBot="1" x14ac:dyDescent="0.5">
      <c r="A265" s="17"/>
      <c r="B265" s="384" t="s">
        <v>84</v>
      </c>
      <c r="C265" s="386" t="s">
        <v>290</v>
      </c>
      <c r="D265" s="387"/>
      <c r="E265" s="292"/>
      <c r="F265" s="388" t="s">
        <v>107</v>
      </c>
      <c r="G265" s="389"/>
      <c r="H265" s="293"/>
      <c r="I265" s="17"/>
      <c r="J265" s="402" t="s">
        <v>265</v>
      </c>
      <c r="K265" s="402"/>
      <c r="L265" s="32"/>
    </row>
    <row r="266" spans="1:22" ht="15.75" customHeight="1" x14ac:dyDescent="0.45">
      <c r="A266" s="17"/>
      <c r="B266" s="385"/>
      <c r="C266" s="70"/>
      <c r="D266" s="70"/>
      <c r="E266" s="70"/>
      <c r="F266" s="70"/>
      <c r="G266" s="70"/>
      <c r="H266" s="146"/>
      <c r="I266" s="17"/>
      <c r="J266" s="351" t="s">
        <v>331</v>
      </c>
      <c r="K266" s="351"/>
      <c r="L266" s="32"/>
    </row>
    <row r="267" spans="1:22" ht="45.75" customHeight="1" thickBot="1" x14ac:dyDescent="0.5">
      <c r="A267" s="17"/>
      <c r="B267" s="236"/>
      <c r="C267" s="294">
        <f>52-E265</f>
        <v>52</v>
      </c>
      <c r="D267" s="295">
        <f>IF(E268= "", 52, 52-E268)</f>
        <v>52</v>
      </c>
      <c r="E267" s="220" t="s">
        <v>37</v>
      </c>
      <c r="F267" s="296" t="s">
        <v>50</v>
      </c>
      <c r="G267" s="296" t="s">
        <v>109</v>
      </c>
      <c r="H267" s="296" t="s">
        <v>108</v>
      </c>
      <c r="I267" s="17"/>
      <c r="J267" s="351" t="s">
        <v>332</v>
      </c>
      <c r="K267" s="351"/>
      <c r="L267" s="32"/>
    </row>
    <row r="268" spans="1:22" ht="15.75" customHeight="1" x14ac:dyDescent="0.45">
      <c r="A268" s="17"/>
      <c r="B268" s="357" t="str">
        <f>IF(E265 &gt;0, CONCATENATE(52-E265, " weeks employed in calendar year."), "")</f>
        <v/>
      </c>
      <c r="C268" s="391" t="s">
        <v>106</v>
      </c>
      <c r="D268" s="393"/>
      <c r="E268" s="297"/>
      <c r="F268" s="298"/>
      <c r="G268" s="299"/>
      <c r="H268" s="300"/>
      <c r="I268" s="17"/>
      <c r="J268" s="351"/>
      <c r="K268" s="351"/>
      <c r="L268" s="32"/>
    </row>
    <row r="269" spans="1:22" ht="15.75" customHeight="1" x14ac:dyDescent="0.45">
      <c r="A269" s="17"/>
      <c r="B269" s="357"/>
      <c r="C269" s="394" t="s">
        <v>34</v>
      </c>
      <c r="D269" s="395"/>
      <c r="E269" s="301"/>
      <c r="F269" s="298"/>
      <c r="G269" s="299"/>
      <c r="H269" s="300"/>
      <c r="I269" s="17"/>
      <c r="J269" s="351" t="s">
        <v>303</v>
      </c>
      <c r="K269" s="351"/>
      <c r="L269" s="25"/>
    </row>
    <row r="270" spans="1:22" ht="26.25" customHeight="1" x14ac:dyDescent="0.45">
      <c r="A270" s="17"/>
      <c r="B270" s="357"/>
      <c r="C270" s="391" t="s">
        <v>110</v>
      </c>
      <c r="D270" s="393"/>
      <c r="E270" s="302"/>
      <c r="F270" s="303"/>
      <c r="G270" s="304"/>
      <c r="H270" s="304"/>
      <c r="I270" s="17"/>
      <c r="J270" s="351" t="s">
        <v>304</v>
      </c>
      <c r="K270" s="351"/>
      <c r="L270" s="16"/>
    </row>
    <row r="271" spans="1:22" ht="15.75" customHeight="1" x14ac:dyDescent="0.45">
      <c r="A271" s="17"/>
      <c r="B271" s="390"/>
      <c r="C271" s="391" t="s">
        <v>92</v>
      </c>
      <c r="D271" s="393"/>
      <c r="E271" s="302"/>
      <c r="F271" s="305">
        <f>E270*E269</f>
        <v>0</v>
      </c>
      <c r="G271" s="157">
        <f>(52-E265)*F271</f>
        <v>0</v>
      </c>
      <c r="H271" s="299"/>
      <c r="I271" s="17"/>
      <c r="J271" s="351"/>
      <c r="K271" s="351"/>
      <c r="L271" s="16"/>
    </row>
    <row r="272" spans="1:22" ht="15.75" customHeight="1" x14ac:dyDescent="0.45">
      <c r="A272" s="17"/>
      <c r="B272" s="390"/>
      <c r="C272" s="391" t="s">
        <v>16</v>
      </c>
      <c r="D272" s="393"/>
      <c r="E272" s="302"/>
      <c r="F272" s="305" t="str">
        <f xml:space="preserve"> IF(OR(E268 = "", E268 = 0), "", E272/E268)</f>
        <v/>
      </c>
      <c r="G272" s="157" t="str">
        <f>IF(F272 = "", "", (52-E265)*F272)</f>
        <v/>
      </c>
      <c r="H272" s="299"/>
      <c r="I272" s="17"/>
      <c r="J272" s="351" t="s">
        <v>305</v>
      </c>
      <c r="K272" s="351"/>
      <c r="L272" s="16"/>
    </row>
    <row r="273" spans="1:13" ht="15.75" customHeight="1" x14ac:dyDescent="0.45">
      <c r="A273" s="17"/>
      <c r="B273" s="390"/>
      <c r="C273" s="391" t="s">
        <v>83</v>
      </c>
      <c r="D273" s="393"/>
      <c r="E273" s="302"/>
      <c r="F273" s="305" t="str">
        <f>IF(OR(E268= "", E268 = 0), "", E273/E268)</f>
        <v/>
      </c>
      <c r="G273" s="157" t="str">
        <f>IF(F273="", "", (52-E265)*F273)</f>
        <v/>
      </c>
      <c r="H273" s="299"/>
      <c r="I273" s="17"/>
      <c r="J273" s="351" t="s">
        <v>306</v>
      </c>
      <c r="K273" s="351"/>
      <c r="L273" s="16"/>
    </row>
    <row r="274" spans="1:13" ht="15.75" customHeight="1" x14ac:dyDescent="0.45">
      <c r="A274" s="17"/>
      <c r="B274" s="390"/>
      <c r="C274" s="396" t="s">
        <v>81</v>
      </c>
      <c r="D274" s="397"/>
      <c r="E274" s="243"/>
      <c r="F274" s="280">
        <f>SUM(F271:F273)</f>
        <v>0</v>
      </c>
      <c r="G274" s="157">
        <f>SUM(G271:G273)</f>
        <v>0</v>
      </c>
      <c r="H274" s="157">
        <f>IF(OR(E268 = "", E268 = 0), 0, (52-E265)*(E274/E268))</f>
        <v>0</v>
      </c>
      <c r="I274" s="17"/>
      <c r="J274" s="351" t="s">
        <v>307</v>
      </c>
      <c r="K274" s="351"/>
      <c r="L274" s="16"/>
    </row>
    <row r="275" spans="1:13" ht="15.75" customHeight="1" x14ac:dyDescent="0.45">
      <c r="A275" s="17"/>
      <c r="B275" s="168"/>
      <c r="C275" s="259" t="s">
        <v>113</v>
      </c>
      <c r="D275" s="306"/>
      <c r="E275" s="243"/>
      <c r="F275" s="307"/>
      <c r="G275" s="307"/>
      <c r="H275" s="308"/>
      <c r="I275" s="17"/>
      <c r="J275" s="127"/>
      <c r="K275" s="128"/>
      <c r="L275" s="16"/>
    </row>
    <row r="276" spans="1:13" ht="15.75" customHeight="1" x14ac:dyDescent="0.45">
      <c r="A276" s="17"/>
      <c r="B276" s="177"/>
      <c r="C276" s="398" t="s">
        <v>114</v>
      </c>
      <c r="D276" s="399"/>
      <c r="E276" s="243"/>
      <c r="F276" s="309"/>
      <c r="G276" s="309"/>
      <c r="H276" s="242"/>
      <c r="I276" s="17"/>
      <c r="J276" s="127"/>
      <c r="K276" s="128"/>
      <c r="L276" s="16"/>
    </row>
    <row r="277" spans="1:13" ht="15.75" customHeight="1" x14ac:dyDescent="0.45">
      <c r="A277" s="17"/>
      <c r="B277" s="73"/>
      <c r="C277" s="73"/>
      <c r="D277" s="73"/>
      <c r="E277" s="73"/>
      <c r="F277" s="73"/>
      <c r="G277" s="73"/>
      <c r="H277" s="73"/>
      <c r="I277" s="17"/>
      <c r="J277" s="127"/>
      <c r="K277" s="128"/>
      <c r="L277" s="16"/>
    </row>
    <row r="278" spans="1:13" ht="15.75" customHeight="1" thickBot="1" x14ac:dyDescent="0.5">
      <c r="A278" s="17"/>
      <c r="B278" s="400" t="s">
        <v>74</v>
      </c>
      <c r="C278" s="145"/>
      <c r="D278" s="145"/>
      <c r="E278" s="164" t="s">
        <v>111</v>
      </c>
      <c r="F278" s="164" t="s">
        <v>75</v>
      </c>
      <c r="G278" s="164" t="s">
        <v>76</v>
      </c>
      <c r="H278" s="310" t="s">
        <v>120</v>
      </c>
      <c r="I278" s="17"/>
      <c r="J278" s="402" t="s">
        <v>276</v>
      </c>
      <c r="K278" s="402"/>
      <c r="L278" s="16"/>
    </row>
    <row r="279" spans="1:13" ht="32.25" customHeight="1" x14ac:dyDescent="0.45">
      <c r="A279" s="17"/>
      <c r="B279" s="401"/>
      <c r="C279" s="391" t="s">
        <v>78</v>
      </c>
      <c r="D279" s="392"/>
      <c r="E279" s="325"/>
      <c r="F279" s="311"/>
      <c r="G279" s="312"/>
      <c r="H279" s="313">
        <f>IF(SUM(F279:G279)&gt;=24, SUM(F279:G279),SUM(E279:G279))</f>
        <v>0</v>
      </c>
      <c r="I279" s="17"/>
      <c r="J279" s="351" t="s">
        <v>308</v>
      </c>
      <c r="K279" s="351"/>
      <c r="L279" s="16"/>
    </row>
    <row r="280" spans="1:13" ht="28.5" customHeight="1" x14ac:dyDescent="0.45">
      <c r="A280" s="17"/>
      <c r="B280" s="168"/>
      <c r="C280" s="391" t="s">
        <v>77</v>
      </c>
      <c r="D280" s="392"/>
      <c r="E280" s="326"/>
      <c r="F280" s="314"/>
      <c r="G280" s="274"/>
      <c r="H280" s="315"/>
      <c r="I280" s="17"/>
      <c r="J280" s="351" t="s">
        <v>309</v>
      </c>
      <c r="K280" s="351"/>
      <c r="L280" s="16"/>
    </row>
    <row r="281" spans="1:13" ht="28.5" customHeight="1" x14ac:dyDescent="0.45">
      <c r="A281" s="17"/>
      <c r="B281" s="168"/>
      <c r="C281" s="391" t="s">
        <v>79</v>
      </c>
      <c r="D281" s="392"/>
      <c r="E281" s="326"/>
      <c r="F281" s="314"/>
      <c r="G281" s="274"/>
      <c r="H281" s="315"/>
      <c r="I281" s="17"/>
      <c r="J281" s="351" t="s">
        <v>310</v>
      </c>
      <c r="K281" s="351"/>
      <c r="L281" s="16"/>
    </row>
    <row r="282" spans="1:13" ht="15.75" customHeight="1" thickBot="1" x14ac:dyDescent="0.5">
      <c r="A282" s="17"/>
      <c r="B282" s="168"/>
      <c r="C282" s="391" t="s">
        <v>80</v>
      </c>
      <c r="D282" s="392"/>
      <c r="E282" s="316"/>
      <c r="F282" s="317"/>
      <c r="G282" s="318"/>
      <c r="H282" s="315"/>
      <c r="I282" s="17"/>
      <c r="J282" s="351" t="s">
        <v>311</v>
      </c>
      <c r="K282" s="351"/>
      <c r="L282" s="16"/>
    </row>
    <row r="283" spans="1:13" ht="15.75" customHeight="1" x14ac:dyDescent="0.45">
      <c r="A283" s="17"/>
      <c r="B283" s="168"/>
      <c r="C283" s="348" t="s">
        <v>81</v>
      </c>
      <c r="D283" s="349"/>
      <c r="E283" s="180">
        <f>IF(SUM(E280:E282)&lt;0,0,SUM(E280:E282))</f>
        <v>0</v>
      </c>
      <c r="F283" s="180">
        <f>IF(SUM(F280:F282)&lt;0,0,SUM(F280:F282))</f>
        <v>0</v>
      </c>
      <c r="G283" s="180">
        <f>IF(SUM(G280:G282)&lt;0,0,SUM(G280:G282))</f>
        <v>0</v>
      </c>
      <c r="H283" s="157">
        <f>IF(SUM(E283:G283)&lt;0,0,IF(H279 = 0, 0, IF(SUM(F279:G279)&gt;=24,SUM(F283:G283)/H279,SUM(E283:G283)/H279)))</f>
        <v>0</v>
      </c>
      <c r="I283" s="17"/>
      <c r="L283" s="16"/>
    </row>
    <row r="284" spans="1:13" ht="15.75" customHeight="1" x14ac:dyDescent="0.45">
      <c r="A284" s="17"/>
      <c r="B284" s="177"/>
      <c r="C284" s="319"/>
      <c r="D284" s="319"/>
      <c r="E284" s="320"/>
      <c r="F284" s="350" t="s">
        <v>121</v>
      </c>
      <c r="G284" s="350"/>
      <c r="H284" s="100">
        <f>IF(H279=0,0,(E283+(ROUND(H283,2)*(12-E279))))</f>
        <v>0</v>
      </c>
      <c r="I284" s="17"/>
      <c r="L284" s="16"/>
    </row>
    <row r="285" spans="1:13" ht="31.5" customHeight="1" x14ac:dyDescent="0.45">
      <c r="A285" s="17"/>
      <c r="B285" s="35"/>
      <c r="C285" s="36"/>
      <c r="D285" s="36"/>
      <c r="E285" s="36"/>
      <c r="F285" s="22"/>
      <c r="G285" s="37"/>
      <c r="H285" s="17"/>
      <c r="I285" s="22"/>
      <c r="L285" s="16"/>
    </row>
    <row r="286" spans="1:13" ht="31.5" customHeight="1" x14ac:dyDescent="0.45">
      <c r="A286" s="17"/>
      <c r="B286" s="35" t="str">
        <f>IF(D177 = "Pay Stubs", IF(#REF! = "Hourly Pay Rate", IF(AND(C286="", D286 = "", E286 = ""), "","Rate Calculator"), ""), "")</f>
        <v/>
      </c>
      <c r="C286" s="36" t="str">
        <f>IF(D177 = "Pay Stubs", IF(#REF!="Hourly Pay Rate", IF(OR(#REF! = "",#REF! = 0), "",#REF! /#REF!),""), "")</f>
        <v/>
      </c>
      <c r="D286" s="36" t="str">
        <f>IF(D177="Pay Stubs",IF(#REF!="Hourly Pay Rate",IF(OR(#REF!="",#REF! = 0),"",#REF!/#REF!), ""),"")</f>
        <v/>
      </c>
      <c r="E286" s="36" t="str">
        <f>IF(D177 = "Pay Stubs", IF(#REF!="Hourly Pay Rate", IF(OR(#REF! = "",#REF! = 0), "",#REF! /#REF!), ""), "")</f>
        <v/>
      </c>
      <c r="F286" s="22"/>
      <c r="G286" s="37"/>
      <c r="H286" s="17"/>
      <c r="I286" s="22"/>
      <c r="L286" s="16"/>
    </row>
    <row r="287" spans="1:13" ht="18" customHeight="1" x14ac:dyDescent="0.45">
      <c r="A287" s="13"/>
      <c r="B287" s="42" t="s">
        <v>181</v>
      </c>
      <c r="C287" s="43"/>
      <c r="D287" s="43"/>
      <c r="E287" s="43"/>
      <c r="F287" s="43"/>
      <c r="G287" s="13"/>
      <c r="H287" s="45" t="s">
        <v>234</v>
      </c>
      <c r="I287" s="43"/>
      <c r="L287" s="16"/>
    </row>
    <row r="288" spans="1:13" ht="14.25" customHeight="1" x14ac:dyDescent="0.45">
      <c r="A288" s="17"/>
      <c r="L288" s="26"/>
      <c r="M288" s="26"/>
    </row>
    <row r="289" spans="1:13" ht="14.25" customHeight="1" x14ac:dyDescent="0.45">
      <c r="A289" s="17"/>
      <c r="L289" s="26"/>
      <c r="M289" s="26"/>
    </row>
    <row r="290" spans="1:13" ht="16.5" customHeight="1" x14ac:dyDescent="0.45">
      <c r="A290" s="17"/>
      <c r="L290" s="26"/>
      <c r="M290" s="26"/>
    </row>
    <row r="291" spans="1:13" ht="15.75" customHeight="1" x14ac:dyDescent="0.45">
      <c r="A291" s="17"/>
      <c r="L291" s="26"/>
      <c r="M291" s="26"/>
    </row>
    <row r="292" spans="1:13" ht="15.4" x14ac:dyDescent="0.45">
      <c r="A292" s="17"/>
      <c r="L292" s="25"/>
    </row>
    <row r="293" spans="1:13" ht="15.4" x14ac:dyDescent="0.45">
      <c r="A293" s="17"/>
      <c r="L293" s="25"/>
    </row>
    <row r="294" spans="1:13" ht="15.4" x14ac:dyDescent="0.45">
      <c r="A294" s="17"/>
      <c r="L294" s="25"/>
    </row>
    <row r="295" spans="1:13" ht="15" customHeight="1" x14ac:dyDescent="0.45">
      <c r="L295" s="25"/>
    </row>
    <row r="296" spans="1:13" ht="15.4" x14ac:dyDescent="0.45"/>
    <row r="297" spans="1:13" ht="30" customHeight="1" x14ac:dyDescent="0.45">
      <c r="D297" s="44"/>
    </row>
    <row r="298" spans="1:13" ht="39" customHeight="1" x14ac:dyDescent="0.45"/>
    <row r="299" spans="1:13" ht="15" customHeight="1" x14ac:dyDescent="0.45"/>
    <row r="300" spans="1:13" ht="15" customHeight="1" x14ac:dyDescent="0.45"/>
    <row r="301" spans="1:13" ht="15" customHeight="1" x14ac:dyDescent="0.45"/>
    <row r="302" spans="1:13" ht="15" customHeight="1" x14ac:dyDescent="0.45"/>
    <row r="303" spans="1:13" ht="15" customHeight="1" x14ac:dyDescent="0.45"/>
    <row r="304" spans="1:13" ht="15" customHeight="1" x14ac:dyDescent="0.45"/>
    <row r="305" ht="15" customHeight="1" x14ac:dyDescent="0.45"/>
    <row r="306" ht="15" customHeight="1" x14ac:dyDescent="0.45"/>
    <row r="307" ht="15" customHeight="1" x14ac:dyDescent="0.45"/>
    <row r="308" ht="15" customHeight="1" x14ac:dyDescent="0.45"/>
    <row r="309" ht="28.5" customHeight="1" x14ac:dyDescent="0.45"/>
    <row r="310" ht="35.25" customHeight="1" x14ac:dyDescent="0.45"/>
    <row r="311" ht="45" customHeight="1" x14ac:dyDescent="0.45"/>
    <row r="312" ht="36.75" customHeight="1" x14ac:dyDescent="0.45"/>
    <row r="313" ht="33.75" customHeight="1" x14ac:dyDescent="0.45"/>
    <row r="314" ht="15" customHeight="1" x14ac:dyDescent="0.45"/>
    <row r="315" ht="15" customHeight="1" x14ac:dyDescent="0.45"/>
    <row r="316" ht="15.4" x14ac:dyDescent="0.45"/>
    <row r="317" ht="15.4" x14ac:dyDescent="0.45"/>
    <row r="318" ht="15.4" x14ac:dyDescent="0.45"/>
    <row r="319" ht="15.4" x14ac:dyDescent="0.45"/>
    <row r="320" ht="2.25" hidden="1" customHeight="1" x14ac:dyDescent="0.45"/>
    <row r="321" ht="15.75" hidden="1" customHeight="1" x14ac:dyDescent="0.45"/>
    <row r="322" ht="15.75" hidden="1" customHeight="1" x14ac:dyDescent="0.45"/>
    <row r="323" ht="15.75" hidden="1" customHeight="1" x14ac:dyDescent="0.45"/>
    <row r="324" ht="15.75" hidden="1" customHeight="1" x14ac:dyDescent="0.45"/>
    <row r="325" ht="15.75" hidden="1" customHeight="1" x14ac:dyDescent="0.45"/>
    <row r="326" ht="15.75" hidden="1" customHeight="1" x14ac:dyDescent="0.45"/>
    <row r="327" ht="15.75" hidden="1" customHeight="1" x14ac:dyDescent="0.45"/>
    <row r="328" ht="15.75" hidden="1" customHeight="1" x14ac:dyDescent="0.45"/>
    <row r="329" ht="15.75" hidden="1" customHeight="1" x14ac:dyDescent="0.45"/>
    <row r="330" ht="3" hidden="1" customHeight="1" x14ac:dyDescent="0.45"/>
    <row r="331" ht="3" hidden="1" customHeight="1" x14ac:dyDescent="0.45"/>
    <row r="332" ht="3" hidden="1" customHeight="1" x14ac:dyDescent="0.45"/>
    <row r="333" ht="3" hidden="1" customHeight="1" x14ac:dyDescent="0.45"/>
    <row r="334" ht="3" hidden="1" customHeight="1" x14ac:dyDescent="0.45"/>
    <row r="335" ht="3" customHeight="1" x14ac:dyDescent="0.45"/>
    <row r="336" ht="15.75" customHeight="1" x14ac:dyDescent="0.45"/>
    <row r="337" ht="15.75" customHeight="1" x14ac:dyDescent="0.45"/>
    <row r="338" ht="15.75" customHeight="1" x14ac:dyDescent="0.45"/>
    <row r="339" ht="15.75" customHeight="1" x14ac:dyDescent="0.45"/>
    <row r="340" ht="15.75" customHeight="1" x14ac:dyDescent="0.45"/>
    <row r="341" ht="15.75" customHeight="1" x14ac:dyDescent="0.45"/>
    <row r="342" ht="15.75" customHeight="1" x14ac:dyDescent="0.45"/>
    <row r="343" ht="15.75" customHeight="1" x14ac:dyDescent="0.45"/>
    <row r="344" ht="15.75" customHeight="1" x14ac:dyDescent="0.45"/>
    <row r="345" ht="15.75" customHeight="1" x14ac:dyDescent="0.45"/>
    <row r="346" ht="15.75" customHeight="1" x14ac:dyDescent="0.45"/>
    <row r="347" ht="15.75" customHeight="1" x14ac:dyDescent="0.45"/>
    <row r="348" ht="15.75" customHeight="1" x14ac:dyDescent="0.45"/>
    <row r="349" ht="15.75" customHeight="1" x14ac:dyDescent="0.45"/>
    <row r="350" ht="15.75" customHeight="1" x14ac:dyDescent="0.45"/>
    <row r="351" ht="15.75" customHeight="1" x14ac:dyDescent="0.45"/>
    <row r="352" ht="15.75" customHeight="1" x14ac:dyDescent="0.45"/>
    <row r="353" ht="15.75" customHeight="1" x14ac:dyDescent="0.45"/>
    <row r="354" ht="15.75" customHeight="1" x14ac:dyDescent="0.45"/>
    <row r="355" ht="15.75" customHeight="1" x14ac:dyDescent="0.45"/>
    <row r="356" ht="15.75" customHeight="1" x14ac:dyDescent="0.45"/>
    <row r="357" ht="15.75" customHeight="1" x14ac:dyDescent="0.45"/>
  </sheetData>
  <sheetProtection algorithmName="SHA-512" hashValue="dg+JRYbkkuFca5L679sfGe4qUyJqzfObew758//dQQ4LHZfORkD84xJFU+ZaS9klCuqfwwUVj4C76Z6UWHF3pg==" saltValue="axgQZnqTNTMknaqhA3P/9w==" spinCount="100000" sheet="1" objects="1" scenarios="1"/>
  <sortState xmlns:xlrd2="http://schemas.microsoft.com/office/spreadsheetml/2017/richdata2" ref="J21:K27">
    <sortCondition descending="1" ref="K19:K25"/>
  </sortState>
  <mergeCells count="340">
    <mergeCell ref="B171:H171"/>
    <mergeCell ref="B112:H112"/>
    <mergeCell ref="B53:H53"/>
    <mergeCell ref="J79:K79"/>
    <mergeCell ref="J80:K80"/>
    <mergeCell ref="J81:K81"/>
    <mergeCell ref="J82:K82"/>
    <mergeCell ref="J83:K83"/>
    <mergeCell ref="J84:K84"/>
    <mergeCell ref="J85:K85"/>
    <mergeCell ref="J86:K86"/>
    <mergeCell ref="J87:K87"/>
    <mergeCell ref="J169:K169"/>
    <mergeCell ref="J156:K156"/>
    <mergeCell ref="J157:K157"/>
    <mergeCell ref="J140:K140"/>
    <mergeCell ref="J141:K141"/>
    <mergeCell ref="J142:K142"/>
    <mergeCell ref="J143:K143"/>
    <mergeCell ref="J144:K144"/>
    <mergeCell ref="J145:K145"/>
    <mergeCell ref="J147:K147"/>
    <mergeCell ref="J148:K148"/>
    <mergeCell ref="J151:K151"/>
    <mergeCell ref="J172:K172"/>
    <mergeCell ref="J185:K185"/>
    <mergeCell ref="J188:K189"/>
    <mergeCell ref="J194:K194"/>
    <mergeCell ref="J195:K195"/>
    <mergeCell ref="J196:K196"/>
    <mergeCell ref="J178:K178"/>
    <mergeCell ref="J179:K180"/>
    <mergeCell ref="J173:K173"/>
    <mergeCell ref="C232:D232"/>
    <mergeCell ref="F232:G232"/>
    <mergeCell ref="J234:K235"/>
    <mergeCell ref="J236:K236"/>
    <mergeCell ref="J255:K255"/>
    <mergeCell ref="J253:K253"/>
    <mergeCell ref="J254:K254"/>
    <mergeCell ref="J243:K243"/>
    <mergeCell ref="C235:H235"/>
    <mergeCell ref="J237:K238"/>
    <mergeCell ref="F238:F241"/>
    <mergeCell ref="G238:H241"/>
    <mergeCell ref="J239:K241"/>
    <mergeCell ref="G242:H242"/>
    <mergeCell ref="J242:K242"/>
    <mergeCell ref="J245:K245"/>
    <mergeCell ref="J246:K246"/>
    <mergeCell ref="J232:K232"/>
    <mergeCell ref="C226:D226"/>
    <mergeCell ref="C227:D227"/>
    <mergeCell ref="J227:K227"/>
    <mergeCell ref="C228:D228"/>
    <mergeCell ref="J228:K228"/>
    <mergeCell ref="J223:K223"/>
    <mergeCell ref="J224:K226"/>
    <mergeCell ref="C223:D223"/>
    <mergeCell ref="C231:D231"/>
    <mergeCell ref="B230:H230"/>
    <mergeCell ref="C172:D172"/>
    <mergeCell ref="J174:K174"/>
    <mergeCell ref="C173:D173"/>
    <mergeCell ref="F173:G173"/>
    <mergeCell ref="J175:K176"/>
    <mergeCell ref="C175:E175"/>
    <mergeCell ref="J177:K177"/>
    <mergeCell ref="B219:B222"/>
    <mergeCell ref="C219:D219"/>
    <mergeCell ref="G219:H219"/>
    <mergeCell ref="C220:D220"/>
    <mergeCell ref="F220:H220"/>
    <mergeCell ref="J220:K220"/>
    <mergeCell ref="C221:D221"/>
    <mergeCell ref="F221:G221"/>
    <mergeCell ref="J221:K221"/>
    <mergeCell ref="C222:D222"/>
    <mergeCell ref="J222:K222"/>
    <mergeCell ref="J205:K205"/>
    <mergeCell ref="J206:K206"/>
    <mergeCell ref="J186:K186"/>
    <mergeCell ref="J187:K187"/>
    <mergeCell ref="J200:K200"/>
    <mergeCell ref="C215:H215"/>
    <mergeCell ref="D208:G208"/>
    <mergeCell ref="J208:K208"/>
    <mergeCell ref="F179:F182"/>
    <mergeCell ref="G179:H182"/>
    <mergeCell ref="J181:K183"/>
    <mergeCell ref="G183:H183"/>
    <mergeCell ref="J184:K184"/>
    <mergeCell ref="J201:K201"/>
    <mergeCell ref="J202:K202"/>
    <mergeCell ref="J203:K203"/>
    <mergeCell ref="J204:K204"/>
    <mergeCell ref="J207:K207"/>
    <mergeCell ref="J197:K197"/>
    <mergeCell ref="J198:K198"/>
    <mergeCell ref="J199:K199"/>
    <mergeCell ref="J152:K152"/>
    <mergeCell ref="J153:K153"/>
    <mergeCell ref="C167:D167"/>
    <mergeCell ref="J170:K170"/>
    <mergeCell ref="C168:D168"/>
    <mergeCell ref="J146:K146"/>
    <mergeCell ref="C169:D169"/>
    <mergeCell ref="J164:K164"/>
    <mergeCell ref="J165:K167"/>
    <mergeCell ref="J168:K168"/>
    <mergeCell ref="C164:D164"/>
    <mergeCell ref="J158:K159"/>
    <mergeCell ref="J149:K149"/>
    <mergeCell ref="J150:K150"/>
    <mergeCell ref="B160:B163"/>
    <mergeCell ref="C160:D160"/>
    <mergeCell ref="G160:H160"/>
    <mergeCell ref="C161:D161"/>
    <mergeCell ref="F161:H161"/>
    <mergeCell ref="J161:K161"/>
    <mergeCell ref="C162:D162"/>
    <mergeCell ref="F162:G162"/>
    <mergeCell ref="J162:K162"/>
    <mergeCell ref="C163:D163"/>
    <mergeCell ref="J163:K163"/>
    <mergeCell ref="D31:G31"/>
    <mergeCell ref="C38:H38"/>
    <mergeCell ref="C41:D41"/>
    <mergeCell ref="J16:K16"/>
    <mergeCell ref="J8:K8"/>
    <mergeCell ref="B42:B45"/>
    <mergeCell ref="C108:D108"/>
    <mergeCell ref="C109:D109"/>
    <mergeCell ref="J109:K109"/>
    <mergeCell ref="C42:D42"/>
    <mergeCell ref="G42:H42"/>
    <mergeCell ref="C43:D43"/>
    <mergeCell ref="F43:H43"/>
    <mergeCell ref="C44:D44"/>
    <mergeCell ref="F44:G44"/>
    <mergeCell ref="C45:D45"/>
    <mergeCell ref="F61:F64"/>
    <mergeCell ref="G61:H64"/>
    <mergeCell ref="C46:D46"/>
    <mergeCell ref="C47:D48"/>
    <mergeCell ref="C49:D49"/>
    <mergeCell ref="C50:D50"/>
    <mergeCell ref="G65:H65"/>
    <mergeCell ref="D90:G90"/>
    <mergeCell ref="B1:H2"/>
    <mergeCell ref="C23:D23"/>
    <mergeCell ref="C24:D24"/>
    <mergeCell ref="C25:D25"/>
    <mergeCell ref="C26:D26"/>
    <mergeCell ref="B12:D12"/>
    <mergeCell ref="B13:D13"/>
    <mergeCell ref="B14:D14"/>
    <mergeCell ref="B15:D15"/>
    <mergeCell ref="C19:D19"/>
    <mergeCell ref="C20:D20"/>
    <mergeCell ref="D3:F3"/>
    <mergeCell ref="E5:H5"/>
    <mergeCell ref="B8:D8"/>
    <mergeCell ref="G8:H11"/>
    <mergeCell ref="B9:D9"/>
    <mergeCell ref="B10:D10"/>
    <mergeCell ref="B11:D11"/>
    <mergeCell ref="C21:D21"/>
    <mergeCell ref="C22:D22"/>
    <mergeCell ref="C97:H97"/>
    <mergeCell ref="C51:D51"/>
    <mergeCell ref="C54:D54"/>
    <mergeCell ref="C55:D55"/>
    <mergeCell ref="F55:G55"/>
    <mergeCell ref="C57:E57"/>
    <mergeCell ref="C58:H58"/>
    <mergeCell ref="C100:D100"/>
    <mergeCell ref="B101:B104"/>
    <mergeCell ref="C101:D101"/>
    <mergeCell ref="G101:H101"/>
    <mergeCell ref="C102:D102"/>
    <mergeCell ref="F102:H102"/>
    <mergeCell ref="C103:D103"/>
    <mergeCell ref="F103:G103"/>
    <mergeCell ref="C104:D104"/>
    <mergeCell ref="C105:D105"/>
    <mergeCell ref="C106:D107"/>
    <mergeCell ref="C113:D113"/>
    <mergeCell ref="C114:D114"/>
    <mergeCell ref="F114:G114"/>
    <mergeCell ref="F120:F123"/>
    <mergeCell ref="C283:D283"/>
    <mergeCell ref="F284:G284"/>
    <mergeCell ref="C265:D265"/>
    <mergeCell ref="F265:G265"/>
    <mergeCell ref="C282:D282"/>
    <mergeCell ref="C110:D110"/>
    <mergeCell ref="C116:E116"/>
    <mergeCell ref="D149:G149"/>
    <mergeCell ref="C156:H156"/>
    <mergeCell ref="C165:D166"/>
    <mergeCell ref="C176:H176"/>
    <mergeCell ref="C234:E234"/>
    <mergeCell ref="C117:H117"/>
    <mergeCell ref="G120:H123"/>
    <mergeCell ref="G124:H124"/>
    <mergeCell ref="C159:D159"/>
    <mergeCell ref="C218:D218"/>
    <mergeCell ref="C224:D225"/>
    <mergeCell ref="B268:B270"/>
    <mergeCell ref="C268:D268"/>
    <mergeCell ref="C269:D269"/>
    <mergeCell ref="C270:D270"/>
    <mergeCell ref="B271:B274"/>
    <mergeCell ref="C271:D271"/>
    <mergeCell ref="C272:D272"/>
    <mergeCell ref="C273:D273"/>
    <mergeCell ref="C274:D274"/>
    <mergeCell ref="B265:B266"/>
    <mergeCell ref="J17:K17"/>
    <mergeCell ref="J18:K18"/>
    <mergeCell ref="C276:D276"/>
    <mergeCell ref="B278:B279"/>
    <mergeCell ref="C279:D279"/>
    <mergeCell ref="C280:D280"/>
    <mergeCell ref="C281:D281"/>
    <mergeCell ref="J15:K15"/>
    <mergeCell ref="J38:K38"/>
    <mergeCell ref="J43:K43"/>
    <mergeCell ref="J39:K39"/>
    <mergeCell ref="J44:K44"/>
    <mergeCell ref="J40:K41"/>
    <mergeCell ref="J50:K50"/>
    <mergeCell ref="J46:K46"/>
    <mergeCell ref="J45:K45"/>
    <mergeCell ref="J59:K59"/>
    <mergeCell ref="J60:K60"/>
    <mergeCell ref="J76:K76"/>
    <mergeCell ref="J67:K67"/>
    <mergeCell ref="J63:K65"/>
    <mergeCell ref="J61:K62"/>
    <mergeCell ref="J53:K53"/>
    <mergeCell ref="J2:K2"/>
    <mergeCell ref="J3:K3"/>
    <mergeCell ref="J4:K4"/>
    <mergeCell ref="J5:K5"/>
    <mergeCell ref="J6:K6"/>
    <mergeCell ref="J7:K7"/>
    <mergeCell ref="J11:K11"/>
    <mergeCell ref="J12:K12"/>
    <mergeCell ref="J10:K10"/>
    <mergeCell ref="J9:K9"/>
    <mergeCell ref="J47:K49"/>
    <mergeCell ref="J68:K68"/>
    <mergeCell ref="J69:K69"/>
    <mergeCell ref="J115:K115"/>
    <mergeCell ref="J116:K117"/>
    <mergeCell ref="J13:K13"/>
    <mergeCell ref="J14:K14"/>
    <mergeCell ref="J30:K30"/>
    <mergeCell ref="J31:K31"/>
    <mergeCell ref="J32:K32"/>
    <mergeCell ref="J33:K33"/>
    <mergeCell ref="J34:K34"/>
    <mergeCell ref="J35:K35"/>
    <mergeCell ref="J36:K36"/>
    <mergeCell ref="J19:K19"/>
    <mergeCell ref="K20:K27"/>
    <mergeCell ref="J28:K28"/>
    <mergeCell ref="J29:K29"/>
    <mergeCell ref="J95:K95"/>
    <mergeCell ref="J97:K97"/>
    <mergeCell ref="J98:K98"/>
    <mergeCell ref="J99:K100"/>
    <mergeCell ref="J102:K102"/>
    <mergeCell ref="J103:K103"/>
    <mergeCell ref="J104:K104"/>
    <mergeCell ref="J54:K54"/>
    <mergeCell ref="J55:K55"/>
    <mergeCell ref="J56:K56"/>
    <mergeCell ref="J57:K58"/>
    <mergeCell ref="J121:K122"/>
    <mergeCell ref="J136:K136"/>
    <mergeCell ref="J110:K110"/>
    <mergeCell ref="J113:K113"/>
    <mergeCell ref="J114:K114"/>
    <mergeCell ref="J105:K105"/>
    <mergeCell ref="J106:K108"/>
    <mergeCell ref="J138:K138"/>
    <mergeCell ref="J139:K139"/>
    <mergeCell ref="J123:K125"/>
    <mergeCell ref="J126:K126"/>
    <mergeCell ref="J130:K130"/>
    <mergeCell ref="J129:K129"/>
    <mergeCell ref="J118:K118"/>
    <mergeCell ref="J119:K119"/>
    <mergeCell ref="J120:K120"/>
    <mergeCell ref="J137:K137"/>
    <mergeCell ref="J282:K282"/>
    <mergeCell ref="J66:K66"/>
    <mergeCell ref="J265:K265"/>
    <mergeCell ref="J266:K266"/>
    <mergeCell ref="J269:K269"/>
    <mergeCell ref="J272:K272"/>
    <mergeCell ref="J77:K77"/>
    <mergeCell ref="J78:K78"/>
    <mergeCell ref="J88:K88"/>
    <mergeCell ref="J89:K89"/>
    <mergeCell ref="J90:K90"/>
    <mergeCell ref="J91:K91"/>
    <mergeCell ref="J92:K92"/>
    <mergeCell ref="J93:K93"/>
    <mergeCell ref="J94:K94"/>
    <mergeCell ref="J154:K154"/>
    <mergeCell ref="J209:K209"/>
    <mergeCell ref="J70:K70"/>
    <mergeCell ref="J74:K74"/>
    <mergeCell ref="J73:K73"/>
    <mergeCell ref="J128:K128"/>
    <mergeCell ref="J278:K278"/>
    <mergeCell ref="J127:K127"/>
    <mergeCell ref="J135:K135"/>
    <mergeCell ref="J279:K279"/>
    <mergeCell ref="J210:K210"/>
    <mergeCell ref="J211:K211"/>
    <mergeCell ref="J212:K212"/>
    <mergeCell ref="J274:K274"/>
    <mergeCell ref="J213:K213"/>
    <mergeCell ref="J231:K231"/>
    <mergeCell ref="J280:K280"/>
    <mergeCell ref="J281:K281"/>
    <mergeCell ref="J217:K218"/>
    <mergeCell ref="J233:K233"/>
    <mergeCell ref="J273:K273"/>
    <mergeCell ref="J267:K267"/>
    <mergeCell ref="J268:K268"/>
    <mergeCell ref="J270:K270"/>
    <mergeCell ref="J271:K271"/>
    <mergeCell ref="J215:K215"/>
    <mergeCell ref="J216:K216"/>
  </mergeCells>
  <conditionalFormatting sqref="B38:H51">
    <cfRule type="expression" dxfId="328" priority="63">
      <formula>$D$33="Pay Stubs"</formula>
    </cfRule>
  </conditionalFormatting>
  <conditionalFormatting sqref="B55:H78">
    <cfRule type="expression" dxfId="327" priority="53">
      <formula>$D$33="VOE"</formula>
    </cfRule>
  </conditionalFormatting>
  <conditionalFormatting sqref="B97:H110">
    <cfRule type="expression" dxfId="326" priority="46">
      <formula>$D$92="Pay Stubs"</formula>
    </cfRule>
  </conditionalFormatting>
  <conditionalFormatting sqref="B114:H137">
    <cfRule type="expression" dxfId="325" priority="36">
      <formula>$D$92="VOE"</formula>
    </cfRule>
  </conditionalFormatting>
  <conditionalFormatting sqref="B156:H169">
    <cfRule type="expression" dxfId="324" priority="29">
      <formula>$D$151="Pay Stubs"</formula>
    </cfRule>
  </conditionalFormatting>
  <conditionalFormatting sqref="B173:H196">
    <cfRule type="expression" dxfId="323" priority="19">
      <formula>$D$151="VOE"</formula>
    </cfRule>
  </conditionalFormatting>
  <conditionalFormatting sqref="B215:H228">
    <cfRule type="expression" dxfId="322" priority="12">
      <formula>$D$210="Pay Stubs"</formula>
    </cfRule>
  </conditionalFormatting>
  <conditionalFormatting sqref="B232:H255">
    <cfRule type="expression" dxfId="321" priority="2">
      <formula>$D$210="VOE"</formula>
    </cfRule>
  </conditionalFormatting>
  <conditionalFormatting sqref="C57:E57">
    <cfRule type="cellIs" dxfId="320" priority="65" stopIfTrue="1" operator="equal">
      <formula>"Payroll Frequency changed, delete value in F79"</formula>
    </cfRule>
  </conditionalFormatting>
  <conditionalFormatting sqref="C116:E116">
    <cfRule type="cellIs" dxfId="319" priority="48" stopIfTrue="1" operator="equal">
      <formula>"Payroll Frequency changed, delete value in F79"</formula>
    </cfRule>
  </conditionalFormatting>
  <conditionalFormatting sqref="C175:E175">
    <cfRule type="cellIs" dxfId="318" priority="31" stopIfTrue="1" operator="equal">
      <formula>"Payroll Frequency changed, delete value in F79"</formula>
    </cfRule>
  </conditionalFormatting>
  <conditionalFormatting sqref="C234:E234">
    <cfRule type="cellIs" dxfId="317" priority="14" stopIfTrue="1" operator="equal">
      <formula>"Payroll Frequency changed, delete value in F79"</formula>
    </cfRule>
  </conditionalFormatting>
  <conditionalFormatting sqref="C238:E242 G242:H242 C243:F255">
    <cfRule type="expression" dxfId="316" priority="1">
      <formula>$D$210="VOE"</formula>
    </cfRule>
  </conditionalFormatting>
  <conditionalFormatting sqref="C66:F78">
    <cfRule type="expression" dxfId="315" priority="52">
      <formula>$D$33="VOE"</formula>
    </cfRule>
  </conditionalFormatting>
  <conditionalFormatting sqref="C125:F137">
    <cfRule type="expression" dxfId="314" priority="35">
      <formula>$D$92="VOE"</formula>
    </cfRule>
  </conditionalFormatting>
  <conditionalFormatting sqref="C184:F196">
    <cfRule type="expression" dxfId="313" priority="18">
      <formula>$D$151="VOE"</formula>
    </cfRule>
  </conditionalFormatting>
  <conditionalFormatting sqref="E19">
    <cfRule type="expression" dxfId="312" priority="128">
      <formula>$E$19&lt;&gt;""</formula>
    </cfRule>
  </conditionalFormatting>
  <conditionalFormatting sqref="E33">
    <cfRule type="expression" dxfId="311" priority="59">
      <formula>$D$33 = ""</formula>
    </cfRule>
  </conditionalFormatting>
  <conditionalFormatting sqref="E41:E51 G42">
    <cfRule type="expression" dxfId="310" priority="61">
      <formula>$D$33="Pay Stubs"</formula>
    </cfRule>
  </conditionalFormatting>
  <conditionalFormatting sqref="E55 C61:E65 G65:H65">
    <cfRule type="expression" dxfId="309" priority="60">
      <formula>$D$33="VOE"</formula>
    </cfRule>
  </conditionalFormatting>
  <conditionalFormatting sqref="E92">
    <cfRule type="expression" dxfId="308" priority="42">
      <formula>$D$92 = ""</formula>
    </cfRule>
  </conditionalFormatting>
  <conditionalFormatting sqref="E100:E110 G101">
    <cfRule type="expression" dxfId="307" priority="44">
      <formula>$D$92="Pay Stubs"</formula>
    </cfRule>
  </conditionalFormatting>
  <conditionalFormatting sqref="E114 C120:E124 G124:H124">
    <cfRule type="expression" dxfId="306" priority="43">
      <formula>$D$92="VOE"</formula>
    </cfRule>
  </conditionalFormatting>
  <conditionalFormatting sqref="E151">
    <cfRule type="expression" dxfId="305" priority="25">
      <formula>$D$151 = ""</formula>
    </cfRule>
  </conditionalFormatting>
  <conditionalFormatting sqref="E159:E169 G160">
    <cfRule type="expression" dxfId="304" priority="27">
      <formula>$D$151="Pay Stubs"</formula>
    </cfRule>
  </conditionalFormatting>
  <conditionalFormatting sqref="E173 C179:E183 G183:H183">
    <cfRule type="expression" dxfId="303" priority="26">
      <formula>$D$151="VOE"</formula>
    </cfRule>
  </conditionalFormatting>
  <conditionalFormatting sqref="E210">
    <cfRule type="expression" dxfId="302" priority="8">
      <formula>$D$210 = ""</formula>
    </cfRule>
  </conditionalFormatting>
  <conditionalFormatting sqref="E218:E228 G219">
    <cfRule type="expression" dxfId="301" priority="10">
      <formula>$D$210="Pay Stubs"</formula>
    </cfRule>
  </conditionalFormatting>
  <conditionalFormatting sqref="E232">
    <cfRule type="expression" dxfId="300" priority="9">
      <formula>$D$210="VOE"</formula>
    </cfRule>
  </conditionalFormatting>
  <conditionalFormatting sqref="E19:F19">
    <cfRule type="expression" dxfId="299" priority="129">
      <formula>$H$265= "Yes"</formula>
    </cfRule>
  </conditionalFormatting>
  <conditionalFormatting sqref="F19">
    <cfRule type="expression" dxfId="298" priority="127">
      <formula>$F$19&lt;&gt; ""</formula>
    </cfRule>
  </conditionalFormatting>
  <conditionalFormatting sqref="F57">
    <cfRule type="cellIs" dxfId="297" priority="64" stopIfTrue="1" operator="greaterThan">
      <formula>$G$57</formula>
    </cfRule>
    <cfRule type="cellIs" dxfId="296" priority="67" stopIfTrue="1" operator="lessThan">
      <formula>$G$57</formula>
    </cfRule>
  </conditionalFormatting>
  <conditionalFormatting sqref="F116">
    <cfRule type="cellIs" dxfId="295" priority="47" stopIfTrue="1" operator="greaterThan">
      <formula>$G$116</formula>
    </cfRule>
    <cfRule type="cellIs" dxfId="294" priority="50" stopIfTrue="1" operator="lessThan">
      <formula>$G$116</formula>
    </cfRule>
  </conditionalFormatting>
  <conditionalFormatting sqref="F175">
    <cfRule type="cellIs" dxfId="293" priority="33" stopIfTrue="1" operator="lessThan">
      <formula>$G$175</formula>
    </cfRule>
    <cfRule type="cellIs" dxfId="292" priority="30" stopIfTrue="1" operator="greaterThan">
      <formula>$G$175</formula>
    </cfRule>
  </conditionalFormatting>
  <conditionalFormatting sqref="F234">
    <cfRule type="cellIs" dxfId="291" priority="13" stopIfTrue="1" operator="greaterThan">
      <formula>$G$234</formula>
    </cfRule>
    <cfRule type="cellIs" dxfId="290" priority="16" stopIfTrue="1" operator="lessThan">
      <formula>$G$234</formula>
    </cfRule>
  </conditionalFormatting>
  <conditionalFormatting sqref="H44">
    <cfRule type="cellIs" dxfId="289" priority="66" stopIfTrue="1" operator="greaterThan">
      <formula>$I$44</formula>
    </cfRule>
    <cfRule type="cellIs" dxfId="288" priority="68" stopIfTrue="1" operator="lessThan">
      <formula>$I$44</formula>
    </cfRule>
  </conditionalFormatting>
  <conditionalFormatting sqref="H103">
    <cfRule type="cellIs" dxfId="287" priority="51" stopIfTrue="1" operator="lessThan">
      <formula>$I$44</formula>
    </cfRule>
    <cfRule type="cellIs" dxfId="286" priority="49" stopIfTrue="1" operator="greaterThan">
      <formula>$I$44</formula>
    </cfRule>
  </conditionalFormatting>
  <conditionalFormatting sqref="H162">
    <cfRule type="cellIs" dxfId="285" priority="32" stopIfTrue="1" operator="greaterThan">
      <formula>$I$44</formula>
    </cfRule>
    <cfRule type="cellIs" dxfId="284" priority="34" stopIfTrue="1" operator="lessThan">
      <formula>$I$44</formula>
    </cfRule>
  </conditionalFormatting>
  <conditionalFormatting sqref="H221">
    <cfRule type="cellIs" dxfId="283" priority="17" stopIfTrue="1" operator="lessThan">
      <formula>$I$44</formula>
    </cfRule>
    <cfRule type="cellIs" dxfId="282" priority="15" stopIfTrue="1" operator="greaterThan">
      <formula>$I$44</formula>
    </cfRule>
  </conditionalFormatting>
  <dataValidations count="33">
    <dataValidation type="date" allowBlank="1" showInputMessage="1" showErrorMessage="1" errorTitle="Invalid Date" error="The date you entered is either invalid format or out of range. Please make sure the date is corrent and then proceed." promptTitle="Date Format" prompt="mm/dd/yyyy" sqref="D35 D94 D153 D212" xr:uid="{00000000-0002-0000-0300-000000000000}">
      <formula1>EDATE(TODAY(),-1200)</formula1>
      <formula2>TODAY()</formula2>
    </dataValidation>
    <dataValidation type="custom" allowBlank="1" showInputMessage="1" showErrorMessage="1" errorTitle="Section" error="Incorrect Section!!" sqref="F78 C61:E65 C67:E78" xr:uid="{00000000-0002-0000-0300-000001000000}">
      <formula1>INDIRECT("$D$33") = "Pay Stubs"</formula1>
    </dataValidation>
    <dataValidation type="custom" allowBlank="1" showInputMessage="1" showErrorMessage="1" errorTitle="Section" error="Incorrect Section!!" sqref="E41:E42 E44:E51" xr:uid="{00000000-0002-0000-0300-000002000000}">
      <formula1>INDIRECT("$D$33") = "VOE"</formula1>
    </dataValidation>
    <dataValidation allowBlank="1" showInputMessage="1" showErrorMessage="1" prompt="Gross income will be calculated by taking the net income and adding back the amount of depreciation or amortization taken in that year.  If the resulting income is negative, gross income will be indicated as $0 for the year." sqref="C283:D283" xr:uid="{00000000-0002-0000-0300-000003000000}"/>
    <dataValidation allowBlank="1" showInputMessage="1" showErrorMessage="1" prompt="Monthly Average * Months Remaining in Current Year + Current Year Gross income." sqref="F284:G284" xr:uid="{00000000-0002-0000-0300-000004000000}"/>
    <dataValidation allowBlank="1" showInputMessage="1" showErrorMessage="1" prompt="Earnings for the remainder of the year will be based on the monthly average of the adjusted income from the two most recent years.  If less than two prior years self employment history, the current year will be included in the average." sqref="H278" xr:uid="{00000000-0002-0000-0300-000005000000}"/>
    <dataValidation allowBlank="1" showInputMessage="1" showErrorMessage="1" prompt="Include vacation, holiday and sick time in regular/base hours.  " sqref="B64 B123 B182 B241" xr:uid="{00000000-0002-0000-0300-000006000000}"/>
    <dataValidation allowBlank="1" showInputMessage="1" showErrorMessage="1" prompt="Include vacation, holiday and sick pay in Base Pay." sqref="B66 B125 B184 B243" xr:uid="{00000000-0002-0000-0300-000007000000}"/>
    <dataValidation allowBlank="1" showInputMessage="1" showErrorMessage="1" prompt="It is important to determine the pay schedule to accurately calculate pay periods to date." sqref="F44:G44 C57:E57 C116:E116 F103:G103 C175:E175 F162:G162 C234:E234 F221:G221" xr:uid="{00000000-0002-0000-0300-000008000000}"/>
    <dataValidation allowBlank="1" showInputMessage="1" showErrorMessage="1" prompt="Count full weeks from off season start date to off season end date indicated on VOE." sqref="C265:D265" xr:uid="{00000000-0002-0000-0300-000009000000}"/>
    <dataValidation type="list" allowBlank="1" showInputMessage="1" showErrorMessage="1" sqref="H265" xr:uid="{00000000-0002-0000-0300-00000A000000}">
      <formula1>"No, Yes"</formula1>
    </dataValidation>
    <dataValidation allowBlank="1" showInputMessage="1" showErrorMessage="1" prompt="Enter the Househol Member Number (1-10) from the Household Summary Tab." sqref="D5" xr:uid="{00000000-0002-0000-0300-00000B000000}"/>
    <dataValidation allowBlank="1" showInputMessage="1" showErrorMessage="1" prompt="If unknown enter Weekly." sqref="C43:D43 C102:D102 C161:D161 C220:D220" xr:uid="{00000000-0002-0000-0300-00000C000000}"/>
    <dataValidation allowBlank="1" showInputMessage="1" showErrorMessage="1" prompt="If blank, worksheet calculation assumes the person was employed at position prior to January 1 of the income documentation year." sqref="C35 C94 C153 C212" xr:uid="{00000000-0002-0000-0300-00000D000000}"/>
    <dataValidation allowBlank="1" showInputMessage="1" showErrorMessage="1" prompt="Enter the type of income documentation used to qualify the household." sqref="C33 C92 C151 C210" xr:uid="{00000000-0002-0000-0300-00000E000000}"/>
    <dataValidation allowBlank="1" showInputMessage="1" showErrorMessage="1" prompt="If Thru Date is not provided, enter the date the VOE was signed." sqref="C44:D44 C103:D103 C162:D162 C221:D221" xr:uid="{00000000-0002-0000-0300-00000F000000}"/>
    <dataValidation type="list" allowBlank="1" showInputMessage="1" showErrorMessage="1" sqref="D33 D92 D151 D210" xr:uid="{00000000-0002-0000-0300-000010000000}">
      <formula1>"VOE, Pay Stubs"</formula1>
    </dataValidation>
    <dataValidation showDropDown="1" showInputMessage="1" showErrorMessage="1" sqref="G33:G34 G92:G93 G151:G152 G210:G211" xr:uid="{00000000-0002-0000-0300-000011000000}"/>
    <dataValidation allowBlank="1" showInputMessage="1" showErrorMessage="1" prompt="If a range of hours is indicated on the VOE, enter the high end of the range." sqref="C269:D269 C41:D41 C100:D100 C159:D159 C218:D218" xr:uid="{00000000-0002-0000-0300-000012000000}"/>
    <dataValidation type="list" allowBlank="1" showInputMessage="1" showErrorMessage="1" error="Please delete the entry and select a schedule from the drop down list." sqref="E55 E43 E102 E114 E161 E173 E220 E232" xr:uid="{00000000-0002-0000-0300-000013000000}">
      <formula1>"Weekly, Bi-Weekly, Semi-Monthly, Monthly"</formula1>
    </dataValidation>
    <dataValidation type="whole" allowBlank="1" showInputMessage="1" showErrorMessage="1" sqref="F57 H44 H103 F116 H162 F175 H221 F234" xr:uid="{00000000-0002-0000-0300-000014000000}">
      <formula1>0</formula1>
      <formula2>24</formula2>
    </dataValidation>
    <dataValidation allowBlank="1" showInputMessage="1" showErrorMessage="1" prompt="If YTD amount is not listed on the pay stubs leave blank." sqref="F67:F77 F126:F136 F185:F195 F244:F254" xr:uid="{00000000-0002-0000-0300-000015000000}"/>
    <dataValidation type="list" allowBlank="1" showInputMessage="1" showErrorMessage="1" sqref="G65:H65 G42:H42 G124:H124 G101:H101 G183:H183 G160:H160 G242:H242 G219:H219" xr:uid="{00000000-0002-0000-0300-000016000000}">
      <formula1>"Hourly Pay Rate, Weekly Pay Rate, Bi-Weekly Pay Rate, Semi-Monthly Pay Rate, Monthly Pay Rate, Annual Pay Rate"</formula1>
    </dataValidation>
    <dataValidation type="whole" allowBlank="1" showInputMessage="1" showErrorMessage="1" error="Weeks Off Work During Year + Weeks Employed to Date can not exceed 52." sqref="E265" xr:uid="{00000000-0002-0000-0300-000017000000}">
      <formula1>0</formula1>
      <formula2>D267</formula2>
    </dataValidation>
    <dataValidation type="whole" operator="lessThanOrEqual" allowBlank="1" showInputMessage="1" showErrorMessage="1" error="Weeks Employed to Date can not exceed Weeks Employed in Calendar Year." sqref="E268" xr:uid="{00000000-0002-0000-0300-000018000000}">
      <formula1>C267</formula1>
    </dataValidation>
    <dataValidation allowBlank="1" showInputMessage="1" showErrorMessage="1" errorTitle="Section" error="Incorrect Section!!" sqref="C125:F125 C66:F66 C184:F184 C243:F243" xr:uid="{00000000-0002-0000-0300-000019000000}"/>
    <dataValidation type="whole" allowBlank="1" showInputMessage="1" showErrorMessage="1" prompt="Enter number of pay periods per year, between 1 and 52." sqref="F19:F26" xr:uid="{00000000-0002-0000-0300-00001A000000}">
      <formula1>1</formula1>
      <formula2>52</formula2>
    </dataValidation>
    <dataValidation type="custom" allowBlank="1" showInputMessage="1" showErrorMessage="1" errorTitle="Section" error="Incorrect Section!!" sqref="C126:E137 F137 C120:E124" xr:uid="{00000000-0002-0000-0300-00001B000000}">
      <formula1>INDIRECT("$D$92") = "Pay Stubs"</formula1>
    </dataValidation>
    <dataValidation type="custom" allowBlank="1" showInputMessage="1" showErrorMessage="1" errorTitle="Section" error="Incorrect Section!!" sqref="E159:E160 E162:E169" xr:uid="{00000000-0002-0000-0300-00001C000000}">
      <formula1>INDIRECT("$D$151") = "VOE"</formula1>
    </dataValidation>
    <dataValidation type="custom" allowBlank="1" showInputMessage="1" showErrorMessage="1" errorTitle="Section" error="Incorrect Section!!" sqref="C179:E183 C185:E196 F196" xr:uid="{00000000-0002-0000-0300-00001D000000}">
      <formula1>INDIRECT("$D$151") = "Pay Stubs"</formula1>
    </dataValidation>
    <dataValidation type="custom" allowBlank="1" showInputMessage="1" showErrorMessage="1" errorTitle="Section" error="Incorrect Section!!" sqref="E218:E219 E221:E228" xr:uid="{00000000-0002-0000-0300-00001E000000}">
      <formula1>INDIRECT("$D$210") = "VOE"</formula1>
    </dataValidation>
    <dataValidation type="custom" allowBlank="1" showInputMessage="1" showErrorMessage="1" errorTitle="Section" error="Incorrect Section!!" sqref="C238:E242 C244:E255 F255" xr:uid="{00000000-0002-0000-0300-00001F000000}">
      <formula1>INDIRECT("$D$210") = "Pay Stubs"</formula1>
    </dataValidation>
    <dataValidation type="custom" allowBlank="1" showInputMessage="1" showErrorMessage="1" errorTitle="Section" error="Incorrect Section!!" sqref="E100:E101 E103:E110" xr:uid="{00000000-0002-0000-0300-000020000000}">
      <formula1>INDIRECT("$D$92") = "VOE"</formula1>
    </dataValidation>
  </dataValidations>
  <hyperlinks>
    <hyperlink ref="H287" location="'HH Member 2'!A3" display="Back to Top ^" xr:uid="{00000000-0004-0000-0300-000000000000}"/>
    <hyperlink ref="B9:D9" location="'HH Member 2'!Position2" display="Position 2" xr:uid="{00000000-0004-0000-0300-000001000000}"/>
    <hyperlink ref="B10:D10" location="'HH Member 2'!Position3" display="Position 3" xr:uid="{00000000-0004-0000-0300-000002000000}"/>
    <hyperlink ref="B11:D11" location="'HH Member 2'!Position4" display="Position 4" xr:uid="{00000000-0004-0000-0300-000003000000}"/>
    <hyperlink ref="B12:D12" location="'HH Member 2'!OtherIncome" display="Other Income" xr:uid="{00000000-0004-0000-0300-000004000000}"/>
    <hyperlink ref="B13:D13" location="'HH Member 2'!SeasonalIncome" display="Seasonal Income" xr:uid="{00000000-0004-0000-0300-000005000000}"/>
    <hyperlink ref="B14:D14" location="'HH Member 2'!SelfEmploymentIncome" display="Self Employment Income" xr:uid="{00000000-0004-0000-0300-000006000000}"/>
    <hyperlink ref="B8:D8" location="'HH Member 2'!Position1" display="'HH Member 2'!Position1" xr:uid="{00000000-0004-0000-0300-000007000000}"/>
    <hyperlink ref="H29" location="'HH Member 2'!A3" display="Back to Top ^" xr:uid="{00000000-0004-0000-0300-000008000000}"/>
    <hyperlink ref="H88" location="'HH Member 2'!A3" display="Back to Top ^" xr:uid="{00000000-0004-0000-0300-000009000000}"/>
    <hyperlink ref="H147" location="'HH Member 2'!A3" display="Back to Top ^" xr:uid="{00000000-0004-0000-0300-00000A000000}"/>
    <hyperlink ref="H206" location="'HH Member 2'!A3" display="Back to Top ^" xr:uid="{00000000-0004-0000-0300-00000B000000}"/>
  </hyperlinks>
  <pageMargins left="0.25" right="0.25" top="0.5" bottom="0.5" header="0.3" footer="0.3"/>
  <pageSetup orientation="portrait" blackAndWhite="1" errors="blank" r:id="rId1"/>
  <headerFooter>
    <oddFooter>&amp;R&amp;8 1/1/2023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358"/>
  <sheetViews>
    <sheetView showGridLines="0" showRowColHeaders="0" zoomScaleNormal="100" workbookViewId="0">
      <pane ySplit="2" topLeftCell="A3" activePane="bottomLeft" state="frozen"/>
      <selection pane="bottomLeft" activeCell="A3" sqref="A3"/>
    </sheetView>
  </sheetViews>
  <sheetFormatPr defaultColWidth="9" defaultRowHeight="0" customHeight="1" zeroHeight="1" x14ac:dyDescent="0.45"/>
  <cols>
    <col min="1" max="1" width="1.5" style="16" customWidth="1"/>
    <col min="2" max="2" width="20.75" style="16" customWidth="1"/>
    <col min="3" max="3" width="11.625" style="16" customWidth="1"/>
    <col min="4" max="4" width="14.75" style="16" customWidth="1"/>
    <col min="5" max="5" width="13.75" style="16" customWidth="1"/>
    <col min="6" max="6" width="13.625" style="16" bestFit="1" customWidth="1"/>
    <col min="7" max="7" width="12.25" style="16" customWidth="1"/>
    <col min="8" max="8" width="12.75" style="16" bestFit="1" customWidth="1"/>
    <col min="9" max="9" width="5.875" style="16" customWidth="1"/>
    <col min="10" max="10" width="43.875" style="85" customWidth="1"/>
    <col min="11" max="11" width="61" style="134" customWidth="1"/>
    <col min="12" max="12" width="7.75" style="21" customWidth="1"/>
    <col min="13" max="13" width="9.375" style="16" customWidth="1"/>
    <col min="14" max="15" width="9" style="16" customWidth="1"/>
    <col min="16" max="16" width="12.875" style="16" customWidth="1"/>
    <col min="17" max="17" width="9" style="16" customWidth="1"/>
    <col min="18" max="18" width="11.625" style="16" customWidth="1"/>
    <col min="19" max="19" width="13.125" style="16" customWidth="1"/>
    <col min="20" max="20" width="12.25" style="16" customWidth="1"/>
    <col min="21" max="21" width="10.5" style="16" customWidth="1"/>
    <col min="22" max="22" width="12" style="16" customWidth="1"/>
    <col min="23" max="23" width="10.125" style="16" customWidth="1"/>
    <col min="24" max="25" width="9" style="16" customWidth="1"/>
    <col min="26" max="16384" width="9" style="16"/>
  </cols>
  <sheetData>
    <row r="1" spans="1:22" ht="15.75" customHeight="1" x14ac:dyDescent="0.45">
      <c r="A1" s="13"/>
      <c r="B1" s="427" t="s">
        <v>289</v>
      </c>
      <c r="C1" s="427"/>
      <c r="D1" s="427"/>
      <c r="E1" s="427"/>
      <c r="F1" s="427"/>
      <c r="G1" s="427"/>
      <c r="H1" s="427"/>
      <c r="I1" s="14"/>
      <c r="K1" s="124"/>
      <c r="L1" s="15"/>
      <c r="M1" s="55"/>
      <c r="N1" s="55"/>
      <c r="O1" s="55"/>
      <c r="P1" s="55"/>
      <c r="Q1" s="55"/>
      <c r="R1" s="55"/>
      <c r="S1" s="55"/>
      <c r="T1" s="55"/>
      <c r="U1" s="55"/>
      <c r="V1" s="55"/>
    </row>
    <row r="2" spans="1:22" ht="22.5" customHeight="1" x14ac:dyDescent="0.6">
      <c r="A2" s="13"/>
      <c r="B2" s="427"/>
      <c r="C2" s="427"/>
      <c r="D2" s="427"/>
      <c r="E2" s="427"/>
      <c r="F2" s="427"/>
      <c r="G2" s="427"/>
      <c r="H2" s="427"/>
      <c r="I2" s="14"/>
      <c r="J2" s="428" t="s">
        <v>261</v>
      </c>
      <c r="K2" s="429"/>
      <c r="L2" s="15"/>
      <c r="M2" s="55"/>
      <c r="N2" s="55"/>
      <c r="O2" s="55"/>
      <c r="P2" s="55"/>
      <c r="Q2" s="55"/>
      <c r="R2" s="55"/>
      <c r="S2" s="55"/>
      <c r="T2" s="55"/>
      <c r="U2" s="55"/>
      <c r="V2" s="55"/>
    </row>
    <row r="3" spans="1:22" ht="38.25" customHeight="1" x14ac:dyDescent="0.45">
      <c r="A3" s="17"/>
      <c r="B3" s="18"/>
      <c r="C3" s="18"/>
      <c r="D3" s="430" t="s">
        <v>279</v>
      </c>
      <c r="E3" s="430"/>
      <c r="F3" s="430"/>
      <c r="G3" s="19"/>
      <c r="H3" s="19"/>
      <c r="I3" s="17"/>
      <c r="J3" s="431"/>
      <c r="K3" s="431"/>
      <c r="L3" s="15"/>
      <c r="M3" s="55"/>
      <c r="N3" s="55"/>
      <c r="O3" s="55"/>
      <c r="P3" s="55"/>
      <c r="Q3" s="55"/>
      <c r="R3" s="55"/>
      <c r="S3" s="55"/>
      <c r="T3" s="55"/>
      <c r="U3" s="55"/>
      <c r="V3" s="55"/>
    </row>
    <row r="4" spans="1:22" ht="15.75" thickBot="1" x14ac:dyDescent="0.5">
      <c r="A4" s="17"/>
      <c r="B4" s="135" t="s">
        <v>56</v>
      </c>
      <c r="C4" s="136"/>
      <c r="D4" s="137"/>
      <c r="E4" s="138"/>
      <c r="F4" s="139"/>
      <c r="G4" s="139"/>
      <c r="H4" s="140"/>
      <c r="I4" s="17"/>
      <c r="J4" s="432" t="s">
        <v>222</v>
      </c>
      <c r="K4" s="432"/>
      <c r="L4" s="15"/>
      <c r="M4" s="55"/>
      <c r="N4" s="55"/>
      <c r="O4" s="55"/>
      <c r="P4" s="55"/>
      <c r="Q4" s="55"/>
      <c r="R4" s="55"/>
      <c r="S4" s="55"/>
      <c r="T4" s="55"/>
      <c r="U4" s="55"/>
      <c r="V4" s="55"/>
    </row>
    <row r="5" spans="1:22" ht="30.75" customHeight="1" thickBot="1" x14ac:dyDescent="0.5">
      <c r="A5" s="20"/>
      <c r="B5" s="141" t="s">
        <v>55</v>
      </c>
      <c r="C5" s="142"/>
      <c r="D5" s="143">
        <v>3</v>
      </c>
      <c r="E5" s="433" t="str">
        <f>IF(D5 = "", "", IF(OR(D5=0, D5&gt;15), "Invalid Household Member Number", IF(VLOOKUP(D5, Name, 2, FALSE) = "", "Name not entered on Household Summary", VLOOKUP(D5, Name, 2, FALSE))))</f>
        <v>Name not entered on Household Summary</v>
      </c>
      <c r="F5" s="434"/>
      <c r="G5" s="434"/>
      <c r="H5" s="435"/>
      <c r="I5" s="17"/>
      <c r="J5" s="351" t="s">
        <v>232</v>
      </c>
      <c r="K5" s="351"/>
      <c r="L5" s="15"/>
      <c r="M5" s="55"/>
      <c r="N5" s="55"/>
      <c r="O5" s="55"/>
      <c r="P5" s="55"/>
      <c r="Q5" s="55"/>
      <c r="R5" s="55"/>
      <c r="S5" s="55"/>
      <c r="T5" s="55"/>
      <c r="U5" s="55"/>
      <c r="V5" s="55"/>
    </row>
    <row r="6" spans="1:22" ht="15" customHeight="1" x14ac:dyDescent="0.45">
      <c r="A6" s="17"/>
      <c r="B6" s="144"/>
      <c r="C6" s="145"/>
      <c r="D6" s="146"/>
      <c r="E6" s="147"/>
      <c r="F6" s="148" t="s">
        <v>117</v>
      </c>
      <c r="G6" s="149"/>
      <c r="H6" s="150"/>
      <c r="I6" s="17"/>
      <c r="J6" s="351" t="s">
        <v>259</v>
      </c>
      <c r="K6" s="351"/>
      <c r="L6" s="15"/>
      <c r="M6" s="55"/>
      <c r="N6" s="55"/>
      <c r="O6" s="55"/>
      <c r="P6" s="55"/>
      <c r="Q6" s="55"/>
      <c r="R6" s="55"/>
      <c r="S6" s="55"/>
      <c r="T6" s="55"/>
      <c r="U6" s="55"/>
      <c r="V6" s="55"/>
    </row>
    <row r="7" spans="1:22" ht="15.75" customHeight="1" x14ac:dyDescent="0.45">
      <c r="A7" s="17"/>
      <c r="B7" s="151" t="s">
        <v>58</v>
      </c>
      <c r="C7" s="152"/>
      <c r="D7" s="153"/>
      <c r="E7" s="154" t="s">
        <v>48</v>
      </c>
      <c r="F7" s="154" t="s">
        <v>118</v>
      </c>
      <c r="G7" s="149"/>
      <c r="H7" s="150"/>
      <c r="I7" s="17"/>
      <c r="J7" s="351" t="s">
        <v>260</v>
      </c>
      <c r="K7" s="351"/>
      <c r="L7" s="15"/>
      <c r="M7" s="55"/>
      <c r="N7" s="55"/>
      <c r="O7" s="55"/>
      <c r="P7" s="55"/>
      <c r="Q7" s="55"/>
      <c r="R7" s="55"/>
      <c r="S7" s="55"/>
      <c r="T7" s="55"/>
      <c r="U7" s="55"/>
      <c r="V7" s="55"/>
    </row>
    <row r="8" spans="1:22" ht="15.75" customHeight="1" x14ac:dyDescent="0.45">
      <c r="A8" s="17"/>
      <c r="B8" s="423" t="str">
        <f>IF(D31 = "", "Position 1", D31)</f>
        <v>Position 1</v>
      </c>
      <c r="C8" s="423"/>
      <c r="D8" s="423"/>
      <c r="E8" s="121" t="s">
        <v>277</v>
      </c>
      <c r="F8" s="155">
        <f>IF(D33="VOE",IF(H49&gt;G49,H49,G49),IF(D33="Pay Stubs",IF(H78&gt;G78,H78,G78),0))</f>
        <v>0</v>
      </c>
      <c r="G8" s="425" t="s">
        <v>105</v>
      </c>
      <c r="H8" s="426"/>
      <c r="I8" s="17"/>
      <c r="J8" s="403" t="s">
        <v>262</v>
      </c>
      <c r="K8" s="403"/>
      <c r="L8" s="15"/>
      <c r="M8" s="55"/>
      <c r="N8" s="55"/>
      <c r="O8" s="55"/>
      <c r="P8" s="55"/>
      <c r="Q8" s="55"/>
      <c r="R8" s="55"/>
      <c r="S8" s="55"/>
      <c r="T8" s="55"/>
      <c r="U8" s="55"/>
      <c r="V8" s="55"/>
    </row>
    <row r="9" spans="1:22" ht="15.4" x14ac:dyDescent="0.45">
      <c r="A9" s="17"/>
      <c r="B9" s="423" t="str">
        <f>IF(D90 = "", "Position 2", D90)</f>
        <v>Position 2</v>
      </c>
      <c r="C9" s="423"/>
      <c r="D9" s="423"/>
      <c r="E9" s="121" t="s">
        <v>284</v>
      </c>
      <c r="F9" s="155">
        <f>IF(D92="VOE",IF(H108&gt;G108,H108,G108),IF(D92="Pay Stubs",IF(H137&gt;G137,H137,G137),0))</f>
        <v>0</v>
      </c>
      <c r="G9" s="425"/>
      <c r="H9" s="426"/>
      <c r="I9" s="17"/>
      <c r="J9" s="351" t="s">
        <v>230</v>
      </c>
      <c r="K9" s="351"/>
      <c r="L9" s="15"/>
      <c r="M9" s="55"/>
      <c r="N9" s="55"/>
      <c r="O9" s="55"/>
      <c r="P9" s="55"/>
      <c r="Q9" s="55"/>
      <c r="R9" s="55"/>
      <c r="S9" s="55"/>
      <c r="T9" s="55"/>
      <c r="U9" s="55"/>
      <c r="V9" s="55"/>
    </row>
    <row r="10" spans="1:22" ht="15.75" customHeight="1" x14ac:dyDescent="0.45">
      <c r="A10" s="17"/>
      <c r="B10" s="423" t="str">
        <f>IF(D149 = "", "Position 3", D149)</f>
        <v>Position 3</v>
      </c>
      <c r="C10" s="423"/>
      <c r="D10" s="423"/>
      <c r="E10" s="121" t="s">
        <v>285</v>
      </c>
      <c r="F10" s="155">
        <f>IF(D151="VOE",IF(H167&gt;G167,H167,G167),IF(D151="Pay Stubs",IF(H196&gt;G196,H196,G196),0))</f>
        <v>0</v>
      </c>
      <c r="G10" s="425"/>
      <c r="H10" s="426"/>
      <c r="I10" s="17"/>
      <c r="J10" s="351" t="s">
        <v>231</v>
      </c>
      <c r="K10" s="351"/>
      <c r="L10" s="15"/>
      <c r="M10" s="55"/>
      <c r="N10" s="55"/>
      <c r="O10" s="55"/>
      <c r="P10" s="55"/>
      <c r="Q10" s="55"/>
      <c r="R10" s="55"/>
      <c r="S10" s="55"/>
      <c r="T10" s="55"/>
      <c r="U10" s="55"/>
      <c r="V10" s="55"/>
    </row>
    <row r="11" spans="1:22" ht="15.75" customHeight="1" x14ac:dyDescent="0.45">
      <c r="A11" s="17"/>
      <c r="B11" s="423" t="str">
        <f>IF(D208 = "", "Position 4", D208)</f>
        <v>Position 4</v>
      </c>
      <c r="C11" s="423"/>
      <c r="D11" s="423"/>
      <c r="E11" s="121" t="s">
        <v>286</v>
      </c>
      <c r="F11" s="155">
        <f>IF(D210="VOE",IF(H226&gt;G226,H226,G226),IF(D210="Pay Stubs",IF(H255&gt;G255,H255,G255),0))</f>
        <v>0</v>
      </c>
      <c r="G11" s="425"/>
      <c r="H11" s="426"/>
      <c r="I11" s="17"/>
      <c r="J11" s="351" t="s">
        <v>263</v>
      </c>
      <c r="K11" s="351"/>
      <c r="L11" s="15"/>
      <c r="M11" s="55"/>
      <c r="N11" s="55"/>
      <c r="O11" s="55"/>
      <c r="P11" s="55"/>
      <c r="Q11" s="55"/>
      <c r="R11" s="55"/>
      <c r="S11" s="55"/>
      <c r="T11" s="55"/>
      <c r="U11" s="55"/>
      <c r="V11" s="55"/>
    </row>
    <row r="12" spans="1:22" ht="15.4" x14ac:dyDescent="0.45">
      <c r="A12" s="17"/>
      <c r="B12" s="423" t="s">
        <v>33</v>
      </c>
      <c r="C12" s="423"/>
      <c r="D12" s="423"/>
      <c r="E12" s="156" t="s">
        <v>116</v>
      </c>
      <c r="F12" s="157">
        <f>G27</f>
        <v>0</v>
      </c>
      <c r="G12" s="149"/>
      <c r="H12" s="150"/>
      <c r="I12" s="17"/>
      <c r="J12" s="351" t="s">
        <v>264</v>
      </c>
      <c r="K12" s="351"/>
      <c r="N12" s="55"/>
      <c r="O12" s="55"/>
      <c r="P12" s="55"/>
      <c r="Q12" s="55"/>
      <c r="R12" s="55"/>
      <c r="S12" s="55"/>
      <c r="T12" s="55"/>
      <c r="U12" s="55"/>
      <c r="V12" s="55"/>
    </row>
    <row r="13" spans="1:22" ht="15.4" x14ac:dyDescent="0.45">
      <c r="A13" s="17"/>
      <c r="B13" s="423" t="s">
        <v>91</v>
      </c>
      <c r="C13" s="423"/>
      <c r="D13" s="423"/>
      <c r="E13" s="156" t="s">
        <v>287</v>
      </c>
      <c r="F13" s="157">
        <f>IF(AND(OR(H274 = "", H274 = 0), OR(G274 = "", G274 = 0)), 0, IF(H274&gt; G274, H274, G274))</f>
        <v>0</v>
      </c>
      <c r="G13" s="149"/>
      <c r="H13" s="150"/>
      <c r="I13" s="17"/>
      <c r="J13" s="424"/>
      <c r="K13" s="424"/>
      <c r="N13" s="55"/>
      <c r="O13" s="55"/>
      <c r="P13" s="55"/>
      <c r="Q13" s="55"/>
      <c r="R13" s="55"/>
      <c r="S13" s="55"/>
      <c r="T13" s="55"/>
      <c r="U13" s="55"/>
      <c r="V13" s="55"/>
    </row>
    <row r="14" spans="1:22" ht="15.4" x14ac:dyDescent="0.45">
      <c r="A14" s="17"/>
      <c r="B14" s="423" t="s">
        <v>28</v>
      </c>
      <c r="C14" s="423"/>
      <c r="D14" s="423"/>
      <c r="E14" s="156" t="s">
        <v>288</v>
      </c>
      <c r="F14" s="157">
        <f>H284</f>
        <v>0</v>
      </c>
      <c r="G14" s="149"/>
      <c r="H14" s="150"/>
      <c r="I14" s="17"/>
      <c r="J14" s="402" t="s">
        <v>223</v>
      </c>
      <c r="K14" s="402"/>
      <c r="L14" s="15"/>
      <c r="M14" s="55"/>
      <c r="N14" s="55"/>
      <c r="O14" s="55"/>
      <c r="P14" s="55"/>
      <c r="Q14" s="55"/>
      <c r="R14" s="55"/>
      <c r="S14" s="55"/>
      <c r="T14" s="55"/>
      <c r="U14" s="55"/>
      <c r="V14" s="55"/>
    </row>
    <row r="15" spans="1:22" ht="31.5" customHeight="1" x14ac:dyDescent="0.45">
      <c r="A15" s="17"/>
      <c r="B15" s="421" t="s">
        <v>13</v>
      </c>
      <c r="C15" s="421"/>
      <c r="D15" s="421"/>
      <c r="E15" s="156"/>
      <c r="F15" s="157">
        <f>SUM(F8:F14)</f>
        <v>0</v>
      </c>
      <c r="G15" s="158"/>
      <c r="H15" s="159"/>
      <c r="I15" s="17"/>
      <c r="J15" s="403" t="s">
        <v>224</v>
      </c>
      <c r="K15" s="403"/>
      <c r="L15" s="15"/>
      <c r="M15" s="55"/>
      <c r="N15" s="55"/>
      <c r="O15" s="55"/>
      <c r="P15" s="55"/>
      <c r="Q15" s="55"/>
      <c r="R15" s="55"/>
      <c r="S15" s="55"/>
      <c r="T15" s="55"/>
      <c r="U15" s="55"/>
      <c r="V15" s="55"/>
    </row>
    <row r="16" spans="1:22" ht="15.75" thickBot="1" x14ac:dyDescent="0.5">
      <c r="A16" s="17"/>
      <c r="B16" s="160"/>
      <c r="C16" s="160"/>
      <c r="D16" s="160"/>
      <c r="E16" s="160"/>
      <c r="F16" s="160"/>
      <c r="G16" s="160"/>
      <c r="H16" s="160"/>
      <c r="I16" s="17"/>
      <c r="J16" s="403"/>
      <c r="K16" s="403"/>
      <c r="L16" s="15"/>
      <c r="M16" s="55"/>
      <c r="N16" s="55"/>
      <c r="O16" s="55"/>
      <c r="P16" s="55"/>
      <c r="Q16" s="55"/>
      <c r="R16" s="55"/>
      <c r="S16" s="55"/>
      <c r="T16" s="55"/>
      <c r="U16" s="55"/>
      <c r="V16" s="55"/>
    </row>
    <row r="17" spans="1:22" ht="15.75" thickTop="1" x14ac:dyDescent="0.45">
      <c r="A17" s="17"/>
      <c r="B17" s="73"/>
      <c r="C17" s="73"/>
      <c r="D17" s="73"/>
      <c r="E17" s="73"/>
      <c r="F17" s="73"/>
      <c r="G17" s="73"/>
      <c r="H17" s="73"/>
      <c r="I17" s="17"/>
      <c r="J17" s="403"/>
      <c r="K17" s="403"/>
      <c r="L17" s="15"/>
      <c r="M17" s="55"/>
      <c r="N17" s="55"/>
      <c r="O17" s="55"/>
      <c r="P17" s="55"/>
      <c r="Q17" s="55"/>
      <c r="R17" s="55"/>
      <c r="S17" s="55"/>
      <c r="T17" s="55"/>
      <c r="U17" s="55"/>
      <c r="V17" s="55"/>
    </row>
    <row r="18" spans="1:22" ht="36" thickBot="1" x14ac:dyDescent="0.5">
      <c r="A18" s="17"/>
      <c r="B18" s="161" t="s">
        <v>10</v>
      </c>
      <c r="C18" s="162" t="s">
        <v>73</v>
      </c>
      <c r="D18" s="163"/>
      <c r="E18" s="164" t="s">
        <v>11</v>
      </c>
      <c r="F18" s="165" t="s">
        <v>266</v>
      </c>
      <c r="G18" s="166" t="s">
        <v>13</v>
      </c>
      <c r="H18" s="167"/>
      <c r="I18" s="17"/>
      <c r="J18" s="402" t="s">
        <v>225</v>
      </c>
      <c r="K18" s="402"/>
      <c r="L18" s="15"/>
      <c r="M18" s="55"/>
      <c r="N18" s="55"/>
      <c r="O18" s="55"/>
      <c r="P18" s="55"/>
      <c r="Q18" s="55"/>
      <c r="R18" s="55"/>
      <c r="S18" s="55"/>
      <c r="T18" s="55"/>
      <c r="U18" s="55"/>
      <c r="V18" s="55"/>
    </row>
    <row r="19" spans="1:22" ht="32.25" customHeight="1" x14ac:dyDescent="0.45">
      <c r="A19" s="17"/>
      <c r="B19" s="168"/>
      <c r="C19" s="398" t="s">
        <v>23</v>
      </c>
      <c r="D19" s="422"/>
      <c r="E19" s="169"/>
      <c r="F19" s="170"/>
      <c r="G19" s="171">
        <f>IF(F19 = "", 0, E19*F19)</f>
        <v>0</v>
      </c>
      <c r="H19" s="150"/>
      <c r="J19" s="403" t="s">
        <v>274</v>
      </c>
      <c r="K19" s="403"/>
      <c r="L19" s="15"/>
      <c r="M19" s="55"/>
      <c r="N19" s="55"/>
      <c r="O19" s="55"/>
      <c r="P19" s="55"/>
      <c r="Q19" s="55"/>
      <c r="R19" s="55"/>
      <c r="S19" s="55"/>
      <c r="T19" s="55"/>
      <c r="U19" s="55"/>
      <c r="V19" s="55"/>
    </row>
    <row r="20" spans="1:22" ht="28.5" customHeight="1" x14ac:dyDescent="0.45">
      <c r="A20" s="17"/>
      <c r="B20" s="168"/>
      <c r="C20" s="414" t="s">
        <v>24</v>
      </c>
      <c r="D20" s="415"/>
      <c r="E20" s="172"/>
      <c r="F20" s="173"/>
      <c r="G20" s="171">
        <f t="shared" ref="G20:G24" si="0">IF(F20 = "", 0, E20*F20)</f>
        <v>0</v>
      </c>
      <c r="H20" s="150"/>
      <c r="J20" s="125" t="s">
        <v>275</v>
      </c>
      <c r="K20" s="416" t="s">
        <v>226</v>
      </c>
      <c r="L20" s="16"/>
    </row>
    <row r="21" spans="1:22" ht="15" customHeight="1" x14ac:dyDescent="0.45">
      <c r="A21" s="17"/>
      <c r="B21" s="168"/>
      <c r="C21" s="414" t="s">
        <v>25</v>
      </c>
      <c r="D21" s="415"/>
      <c r="E21" s="172"/>
      <c r="F21" s="173"/>
      <c r="G21" s="171">
        <f t="shared" si="0"/>
        <v>0</v>
      </c>
      <c r="H21" s="150"/>
      <c r="J21" s="126" t="s">
        <v>267</v>
      </c>
      <c r="K21" s="416"/>
    </row>
    <row r="22" spans="1:22" ht="15" customHeight="1" x14ac:dyDescent="0.45">
      <c r="A22" s="17"/>
      <c r="B22" s="168"/>
      <c r="C22" s="414" t="s">
        <v>26</v>
      </c>
      <c r="D22" s="415"/>
      <c r="E22" s="172"/>
      <c r="F22" s="173"/>
      <c r="G22" s="171">
        <f t="shared" si="0"/>
        <v>0</v>
      </c>
      <c r="H22" s="150"/>
      <c r="J22" s="126" t="s">
        <v>268</v>
      </c>
      <c r="K22" s="416"/>
    </row>
    <row r="23" spans="1:22" ht="15" customHeight="1" x14ac:dyDescent="0.45">
      <c r="A23" s="17"/>
      <c r="B23" s="168"/>
      <c r="C23" s="414" t="s">
        <v>14</v>
      </c>
      <c r="D23" s="415"/>
      <c r="E23" s="172"/>
      <c r="F23" s="173"/>
      <c r="G23" s="171">
        <f t="shared" si="0"/>
        <v>0</v>
      </c>
      <c r="H23" s="150"/>
      <c r="J23" s="126" t="s">
        <v>269</v>
      </c>
      <c r="K23" s="416"/>
    </row>
    <row r="24" spans="1:22" ht="15" customHeight="1" x14ac:dyDescent="0.45">
      <c r="A24" s="17"/>
      <c r="B24" s="168"/>
      <c r="C24" s="414" t="s">
        <v>15</v>
      </c>
      <c r="D24" s="415"/>
      <c r="E24" s="172"/>
      <c r="F24" s="173"/>
      <c r="G24" s="171">
        <f t="shared" si="0"/>
        <v>0</v>
      </c>
      <c r="H24" s="150"/>
      <c r="J24" s="126" t="s">
        <v>270</v>
      </c>
      <c r="K24" s="416"/>
    </row>
    <row r="25" spans="1:22" ht="15" customHeight="1" thickBot="1" x14ac:dyDescent="0.5">
      <c r="A25" s="17"/>
      <c r="B25" s="168"/>
      <c r="C25" s="417" t="s">
        <v>65</v>
      </c>
      <c r="D25" s="418"/>
      <c r="E25" s="172"/>
      <c r="F25" s="173"/>
      <c r="G25" s="171">
        <f>E25*F25*0.75</f>
        <v>0</v>
      </c>
      <c r="H25" s="174" t="s">
        <v>82</v>
      </c>
      <c r="J25" s="126" t="s">
        <v>271</v>
      </c>
      <c r="K25" s="416"/>
    </row>
    <row r="26" spans="1:22" ht="15" customHeight="1" thickBot="1" x14ac:dyDescent="0.5">
      <c r="A26" s="17"/>
      <c r="B26" s="168"/>
      <c r="C26" s="419" t="s">
        <v>119</v>
      </c>
      <c r="D26" s="420"/>
      <c r="E26" s="175"/>
      <c r="F26" s="176"/>
      <c r="G26" s="171">
        <f>IF(F26 = "", 0, E26*F26)</f>
        <v>0</v>
      </c>
      <c r="H26" s="174"/>
      <c r="J26" s="126" t="s">
        <v>272</v>
      </c>
      <c r="K26" s="416"/>
    </row>
    <row r="27" spans="1:22" ht="15" customHeight="1" x14ac:dyDescent="0.45">
      <c r="A27" s="17"/>
      <c r="B27" s="177"/>
      <c r="C27" s="152"/>
      <c r="D27" s="152"/>
      <c r="E27" s="178"/>
      <c r="F27" s="179" t="s">
        <v>13</v>
      </c>
      <c r="G27" s="180">
        <f>SUM(G19:G26)</f>
        <v>0</v>
      </c>
      <c r="H27" s="159"/>
      <c r="I27" s="17"/>
      <c r="J27" s="126" t="s">
        <v>273</v>
      </c>
      <c r="K27" s="416"/>
    </row>
    <row r="28" spans="1:22" ht="15" customHeight="1" x14ac:dyDescent="0.45">
      <c r="A28" s="17"/>
      <c r="B28" s="73"/>
      <c r="C28" s="78"/>
      <c r="D28" s="78"/>
      <c r="E28" s="181"/>
      <c r="F28" s="182"/>
      <c r="G28" s="183"/>
      <c r="H28" s="73"/>
      <c r="I28" s="17"/>
      <c r="J28" s="351"/>
      <c r="K28" s="351"/>
    </row>
    <row r="29" spans="1:22" ht="15.75" thickBot="1" x14ac:dyDescent="0.5">
      <c r="A29" s="17"/>
      <c r="B29" s="184" t="s">
        <v>59</v>
      </c>
      <c r="C29" s="185"/>
      <c r="D29" s="186" t="str">
        <f>E5</f>
        <v>Name not entered on Household Summary</v>
      </c>
      <c r="E29" s="185"/>
      <c r="F29" s="185"/>
      <c r="G29" s="185"/>
      <c r="H29" s="321" t="s">
        <v>234</v>
      </c>
      <c r="I29" s="22"/>
      <c r="J29" s="351"/>
      <c r="K29" s="351"/>
    </row>
    <row r="30" spans="1:22" ht="17.25" customHeight="1" thickTop="1" thickBot="1" x14ac:dyDescent="0.5">
      <c r="A30" s="17"/>
      <c r="B30" s="187"/>
      <c r="C30" s="188"/>
      <c r="D30" s="189"/>
      <c r="E30" s="189"/>
      <c r="F30" s="189"/>
      <c r="G30" s="189"/>
      <c r="H30" s="190"/>
      <c r="I30" s="17"/>
      <c r="J30" s="413" t="s">
        <v>330</v>
      </c>
      <c r="K30" s="413"/>
    </row>
    <row r="31" spans="1:22" ht="16.5" customHeight="1" thickBot="1" x14ac:dyDescent="0.5">
      <c r="A31" s="17"/>
      <c r="B31" s="191" t="s">
        <v>30</v>
      </c>
      <c r="C31" s="188" t="s">
        <v>6</v>
      </c>
      <c r="D31" s="352"/>
      <c r="E31" s="353"/>
      <c r="F31" s="353"/>
      <c r="G31" s="354"/>
      <c r="H31" s="192" t="str">
        <f>IF(D33="VOE", E43, IF(D33 = "Pay Stubs", E55, ""))</f>
        <v/>
      </c>
      <c r="I31" s="22"/>
      <c r="J31" s="351" t="s">
        <v>336</v>
      </c>
      <c r="K31" s="351"/>
    </row>
    <row r="32" spans="1:22" ht="16.5" customHeight="1" thickBot="1" x14ac:dyDescent="0.5">
      <c r="A32" s="17"/>
      <c r="B32" s="191"/>
      <c r="C32" s="188"/>
      <c r="D32" s="193"/>
      <c r="E32" s="194"/>
      <c r="F32" s="194"/>
      <c r="G32" s="195" t="s">
        <v>70</v>
      </c>
      <c r="H32" s="196" t="s">
        <v>61</v>
      </c>
      <c r="I32" s="22"/>
      <c r="J32" s="351" t="s">
        <v>313</v>
      </c>
      <c r="K32" s="351"/>
    </row>
    <row r="33" spans="1:25" ht="16.5" customHeight="1" thickBot="1" x14ac:dyDescent="0.5">
      <c r="A33" s="17"/>
      <c r="B33" s="191"/>
      <c r="C33" s="197" t="s">
        <v>36</v>
      </c>
      <c r="D33" s="198"/>
      <c r="E33" s="199" t="str">
        <f>IF(ISNUMBER(SEARCH("VOE",D33)),"Warning: Fill VOE Sec Only!!","Warning: Fill PayStubs Sec Only!!")</f>
        <v>Warning: Fill PayStubs Sec Only!!</v>
      </c>
      <c r="F33" s="200"/>
      <c r="G33" s="201" t="e">
        <f>IF(OR(H31 = "Monthly", H31="Semi-Monthly"), IF(D33="VOE", H44, IF(D33 = "Pay Stubs", F57, "")), ROUNDUP(H33,0))</f>
        <v>#VALUE!</v>
      </c>
      <c r="H33" s="202" t="e">
        <f>G35/(VLOOKUP(H31, PayPeriods, 2, FALSE))</f>
        <v>#VALUE!</v>
      </c>
      <c r="I33" s="22"/>
      <c r="J33" s="351" t="s">
        <v>337</v>
      </c>
      <c r="K33" s="351"/>
    </row>
    <row r="34" spans="1:25" ht="7.5" customHeight="1" thickBot="1" x14ac:dyDescent="0.5">
      <c r="A34" s="17"/>
      <c r="B34" s="191"/>
      <c r="C34" s="188"/>
      <c r="D34" s="203"/>
      <c r="E34" s="200"/>
      <c r="F34" s="195" t="s">
        <v>22</v>
      </c>
      <c r="G34" s="195" t="s">
        <v>72</v>
      </c>
      <c r="H34" s="196" t="s">
        <v>69</v>
      </c>
      <c r="I34" s="22"/>
      <c r="J34" s="351"/>
      <c r="K34" s="351"/>
    </row>
    <row r="35" spans="1:25" ht="15.75" thickBot="1" x14ac:dyDescent="0.5">
      <c r="A35" s="17"/>
      <c r="B35" s="187"/>
      <c r="C35" s="197" t="s">
        <v>0</v>
      </c>
      <c r="D35" s="198"/>
      <c r="E35" s="204" t="e">
        <f>CONCATENATE("1/1/",YEAR(F35))</f>
        <v>#VALUE!</v>
      </c>
      <c r="F35" s="205" t="str">
        <f>IF(D33 = "VOE", E44, IF(D33 = "Pay Stubs", IF(OR(C63 = "", D63="",E63 = ""), IF(OR(C62 = "",D62="", E62=""), "", E62), E63),""))</f>
        <v/>
      </c>
      <c r="G35" s="205" t="e">
        <f>IF(YEAR(D35) = YEAR(F35), F35-D35+1,F35-E35+1)</f>
        <v>#VALUE!</v>
      </c>
      <c r="H35" s="206" t="e">
        <f>ROUNDUP(G35*(5/7), 0)</f>
        <v>#VALUE!</v>
      </c>
      <c r="I35" s="17"/>
      <c r="J35" s="351"/>
      <c r="K35" s="351"/>
    </row>
    <row r="36" spans="1:25" ht="13.5" customHeight="1" thickBot="1" x14ac:dyDescent="0.5">
      <c r="A36" s="17"/>
      <c r="B36" s="207"/>
      <c r="C36" s="208"/>
      <c r="D36" s="209"/>
      <c r="E36" s="210"/>
      <c r="F36" s="210"/>
      <c r="G36" s="211" t="s">
        <v>71</v>
      </c>
      <c r="H36" s="212" t="str">
        <f>IF(D33 = "VOE", IF(E41&gt;VLOOKUP(H31, PayPeriods, 6, FALSE), VLOOKUP(H31, PayPeriods, 6, FALSE), E41),IF(D33="Pay Stubs", IF((C64+D64+E64)/3 &gt; VLOOKUP(H31, PayPeriods, 6, FALSE), VLOOKUP(H31, PayPeriods, 6, FALSE), (C64+D64+E64)/3), ""))</f>
        <v/>
      </c>
      <c r="I36" s="22"/>
      <c r="J36" s="351"/>
      <c r="K36" s="351"/>
    </row>
    <row r="37" spans="1:25" ht="13.5" customHeight="1" thickTop="1" x14ac:dyDescent="0.45">
      <c r="A37" s="17"/>
      <c r="B37" s="168"/>
      <c r="C37" s="78"/>
      <c r="D37" s="213"/>
      <c r="E37" s="214"/>
      <c r="F37" s="214"/>
      <c r="G37" s="78"/>
      <c r="H37" s="215"/>
      <c r="I37" s="22"/>
      <c r="J37" s="127"/>
      <c r="K37" s="128"/>
    </row>
    <row r="38" spans="1:25" ht="15.75" customHeight="1" x14ac:dyDescent="0.45">
      <c r="A38" s="17"/>
      <c r="B38" s="216" t="s">
        <v>9</v>
      </c>
      <c r="C38" s="355" t="s">
        <v>38</v>
      </c>
      <c r="D38" s="355"/>
      <c r="E38" s="355"/>
      <c r="F38" s="355"/>
      <c r="G38" s="355"/>
      <c r="H38" s="356"/>
      <c r="I38" s="22"/>
      <c r="J38" s="404" t="s">
        <v>176</v>
      </c>
      <c r="K38" s="404"/>
    </row>
    <row r="39" spans="1:25" ht="15.4" x14ac:dyDescent="0.45">
      <c r="A39" s="17"/>
      <c r="B39" s="217"/>
      <c r="C39" s="78"/>
      <c r="D39" s="213"/>
      <c r="E39" s="218"/>
      <c r="F39" s="218"/>
      <c r="G39" s="78"/>
      <c r="H39" s="219"/>
      <c r="I39" s="22"/>
      <c r="J39" s="403"/>
      <c r="K39" s="403"/>
    </row>
    <row r="40" spans="1:25" ht="24" customHeight="1" thickBot="1" x14ac:dyDescent="0.5">
      <c r="A40" s="17"/>
      <c r="B40" s="217"/>
      <c r="C40" s="73"/>
      <c r="D40" s="73"/>
      <c r="E40" s="220" t="s">
        <v>37</v>
      </c>
      <c r="F40" s="221" t="s">
        <v>50</v>
      </c>
      <c r="G40" s="221" t="s">
        <v>49</v>
      </c>
      <c r="H40" s="221" t="s">
        <v>51</v>
      </c>
      <c r="I40" s="24"/>
      <c r="J40" s="403" t="s">
        <v>314</v>
      </c>
      <c r="K40" s="403"/>
    </row>
    <row r="41" spans="1:25" ht="22.5" customHeight="1" thickBot="1" x14ac:dyDescent="0.5">
      <c r="A41" s="17"/>
      <c r="B41" s="168"/>
      <c r="C41" s="406" t="s">
        <v>34</v>
      </c>
      <c r="D41" s="407"/>
      <c r="E41" s="222"/>
      <c r="F41" s="223"/>
      <c r="G41" s="224"/>
      <c r="H41" s="225"/>
      <c r="I41" s="22"/>
      <c r="J41" s="403"/>
      <c r="K41" s="403"/>
      <c r="P41" s="25"/>
      <c r="Q41" s="26"/>
      <c r="R41" s="26"/>
      <c r="S41" s="26"/>
      <c r="T41" s="26"/>
      <c r="U41" s="26"/>
      <c r="V41" s="26"/>
      <c r="W41" s="26"/>
      <c r="X41" s="26"/>
      <c r="Y41" s="26"/>
    </row>
    <row r="42" spans="1:25" ht="15.75" thickBot="1" x14ac:dyDescent="0.5">
      <c r="A42" s="17"/>
      <c r="B42" s="357" t="str">
        <f>IF(D33 = "VOE", IF(G42 = "Hourly Pay Rate", IF(E41&gt;VLOOKUP(H31,PayPeriods,6,FALSE),CONCATENATE("    Average hours &gt; ", ROUND(VLOOKUP(H31, PayPeriods, 6, FALSE),2), " (Standard Work Hours in Year / Pay Periods in Year);  ", ROUND(VLOOKUP(H31, PayPeriods, 6, FALSE),2), " hours used."), ""), ""), "")</f>
        <v/>
      </c>
      <c r="C42" s="408" t="s">
        <v>27</v>
      </c>
      <c r="D42" s="409"/>
      <c r="E42" s="327"/>
      <c r="F42" s="226" t="s">
        <v>99</v>
      </c>
      <c r="G42" s="358"/>
      <c r="H42" s="359"/>
      <c r="I42" s="22"/>
      <c r="J42" s="129" t="s">
        <v>315</v>
      </c>
      <c r="K42" s="130" t="s">
        <v>316</v>
      </c>
      <c r="P42" s="27"/>
      <c r="Q42" s="26"/>
      <c r="R42" s="28"/>
      <c r="S42" s="29"/>
      <c r="T42" s="30"/>
      <c r="U42" s="30"/>
      <c r="V42" s="26"/>
    </row>
    <row r="43" spans="1:25" ht="15.75" customHeight="1" x14ac:dyDescent="0.45">
      <c r="A43" s="17"/>
      <c r="B43" s="357"/>
      <c r="C43" s="406" t="s">
        <v>35</v>
      </c>
      <c r="D43" s="407"/>
      <c r="E43" s="227"/>
      <c r="F43" s="360" t="str">
        <f>IF(AND(E43 &lt;&gt; "Monthly", E43 &lt;&gt; "Semi-Monthly", H44&gt;0), "Payroll Frequency changed, delete value in H66", "")</f>
        <v/>
      </c>
      <c r="G43" s="361"/>
      <c r="H43" s="362"/>
      <c r="I43" s="22"/>
      <c r="J43" s="403" t="s">
        <v>317</v>
      </c>
      <c r="K43" s="403"/>
      <c r="P43" s="26"/>
      <c r="Q43" s="26"/>
      <c r="R43" s="28"/>
      <c r="S43" s="29"/>
      <c r="T43" s="30"/>
      <c r="U43" s="30"/>
      <c r="V43" s="26"/>
    </row>
    <row r="44" spans="1:25" ht="15.75" customHeight="1" x14ac:dyDescent="0.45">
      <c r="A44" s="17"/>
      <c r="B44" s="357"/>
      <c r="C44" s="406" t="s">
        <v>22</v>
      </c>
      <c r="D44" s="407"/>
      <c r="E44" s="228"/>
      <c r="F44" s="363" t="str">
        <f>IF(D33 = "VOE", IF(H31 &lt;&gt; "", IF(H31 = "Annual", "1 pay period", IF(OR(E43="Semi-Monthly", E43 = "Monthly"), "Enter # of Pay Periods to Date", IF(E44 = "", "",CONCATENATE(G33," pay periods to date")))), ""), "")</f>
        <v/>
      </c>
      <c r="G44" s="363"/>
      <c r="H44" s="229"/>
      <c r="I44" s="31">
        <f>IF(F44 = "Enter # of Pay Periods to Date", 50, 0)</f>
        <v>0</v>
      </c>
      <c r="J44" s="351" t="s">
        <v>318</v>
      </c>
      <c r="K44" s="351"/>
      <c r="P44" s="26"/>
      <c r="Q44" s="26"/>
      <c r="R44" s="28"/>
      <c r="S44" s="29"/>
      <c r="T44" s="30"/>
      <c r="U44" s="30"/>
      <c r="V44" s="26"/>
    </row>
    <row r="45" spans="1:25" ht="15.75" customHeight="1" x14ac:dyDescent="0.45">
      <c r="A45" s="17"/>
      <c r="B45" s="357"/>
      <c r="C45" s="364" t="s">
        <v>8</v>
      </c>
      <c r="D45" s="365"/>
      <c r="E45" s="230"/>
      <c r="F45" s="171" t="str">
        <f>IF(G45 = "", "", IF(G45 = 0, 0, G45/VLOOKUP(H31, PayPeriods, 3, FALSE)))</f>
        <v/>
      </c>
      <c r="G45" s="157" t="str">
        <f>IF(OR(G42="", E43 = "", E44=""), "", IF(D33="VOE",IF(G42="Hourly Pay Rate",H36*E42*VLOOKUP(H31, PayPeriods, 4, FALSE) *(VLOOKUP(H31,PayPeriods,3,FALSE)),E42*VLOOKUP(G42,PayRates,2,FALSE)),""))</f>
        <v/>
      </c>
      <c r="H45" s="231"/>
      <c r="I45" s="23"/>
      <c r="J45" s="351"/>
      <c r="K45" s="351"/>
      <c r="P45" s="26"/>
      <c r="Q45" s="26"/>
      <c r="R45" s="28"/>
      <c r="S45" s="29"/>
      <c r="T45" s="30"/>
      <c r="U45" s="30"/>
      <c r="V45" s="26"/>
    </row>
    <row r="46" spans="1:25" ht="15.75" customHeight="1" x14ac:dyDescent="0.45">
      <c r="A46" s="17"/>
      <c r="B46" s="232"/>
      <c r="C46" s="364" t="s">
        <v>16</v>
      </c>
      <c r="D46" s="365"/>
      <c r="E46" s="230"/>
      <c r="F46" s="233" t="str">
        <f>IF(OR(G42="", E43 = "", E44=""), "", IF(D33="VOE",IF(YEAR(D35) = YEAR(E35), (E46/H35)*VLOOKUP(H31, PayPeriods, 5,FALSE), IF(G33 = 0, 0, E46/G33)), ""))</f>
        <v/>
      </c>
      <c r="G46" s="234" t="str">
        <f>IF(OR(G42="", E43 = "", E44=""), "", IF(D33= "VOE", IF(YEAR(D35) = YEAR(E35), (E46/H35)*VLOOKUP(H31, PayPeriods, 5, FALSE) * VLOOKUP(H31, PayPeriods, 3,FALSE), IF(G33 = 0, 0, (E46/G33)*VLOOKUP(H31, PayPeriods, 3, FALSE))), ""))</f>
        <v/>
      </c>
      <c r="H46" s="235"/>
      <c r="I46" s="23"/>
      <c r="J46" s="351"/>
      <c r="K46" s="351"/>
      <c r="P46" s="26"/>
      <c r="Q46" s="26"/>
      <c r="R46" s="28"/>
      <c r="S46" s="29"/>
      <c r="T46" s="30"/>
      <c r="U46" s="30"/>
      <c r="V46" s="26"/>
    </row>
    <row r="47" spans="1:25" ht="15.75" customHeight="1" x14ac:dyDescent="0.45">
      <c r="A47" s="17"/>
      <c r="B47" s="236"/>
      <c r="C47" s="366" t="s">
        <v>29</v>
      </c>
      <c r="D47" s="367"/>
      <c r="E47" s="237"/>
      <c r="F47" s="238"/>
      <c r="G47" s="239"/>
      <c r="H47" s="240"/>
      <c r="I47" s="23"/>
      <c r="J47" s="403" t="s">
        <v>319</v>
      </c>
      <c r="K47" s="403"/>
      <c r="P47" s="26"/>
      <c r="Q47" s="26"/>
      <c r="R47" s="28"/>
      <c r="S47" s="29"/>
      <c r="T47" s="30"/>
      <c r="U47" s="30"/>
      <c r="V47" s="26"/>
    </row>
    <row r="48" spans="1:25" ht="15.75" customHeight="1" x14ac:dyDescent="0.45">
      <c r="A48" s="17"/>
      <c r="B48" s="236"/>
      <c r="C48" s="368"/>
      <c r="D48" s="369"/>
      <c r="E48" s="241"/>
      <c r="F48" s="242" t="str">
        <f>IF(OR(G42="", E43 = "", E44=""), "", IF(D33="VOE", IF(YEAR(D35) = YEAR(E35), (E48/H35)*VLOOKUP(H31, PayPeriods, 5,FALSE), IF(G33 = 0, 0, E48/G33)),""))</f>
        <v/>
      </c>
      <c r="G48" s="180" t="str">
        <f>IF(OR(G42="", E43 = "", E44=""), "", IF(D33 = "VOE", IF(YEAR(D35) = YEAR(E35), (E48/H35)*VLOOKUP(H31, PayPeriods, 5, FALSE) * VLOOKUP(H31, PayPeriods, 3,FALSE), IF(G33 = 0, 0, E48/G33)*VLOOKUP(H31, PayPeriods, 3, FALSE)), ""))</f>
        <v/>
      </c>
      <c r="H48" s="231"/>
      <c r="I48" s="23"/>
      <c r="J48" s="403"/>
      <c r="K48" s="403"/>
      <c r="P48" s="26"/>
      <c r="Q48" s="26"/>
      <c r="R48" s="28"/>
      <c r="S48" s="29"/>
      <c r="T48" s="30"/>
      <c r="U48" s="30"/>
      <c r="V48" s="26"/>
    </row>
    <row r="49" spans="1:22" ht="15.75" customHeight="1" x14ac:dyDescent="0.45">
      <c r="A49" s="17"/>
      <c r="B49" s="236"/>
      <c r="C49" s="364" t="s">
        <v>39</v>
      </c>
      <c r="D49" s="365"/>
      <c r="E49" s="243"/>
      <c r="F49" s="244"/>
      <c r="G49" s="157" t="str">
        <f>IF(OR(G42="", E43 = "", E44=""), "", IF(D33 = "VOE", SUM(G45:G48),""))</f>
        <v/>
      </c>
      <c r="H49" s="155" t="str">
        <f>IF(OR(G42="",E43="",E44=""),"",IF(D33="VOE",IF(YEAR(D35) = YEAR(F35), (E49/H35) *260, IF(G33=0,0,(E49/G33)*VLOOKUP(H31,PayPeriods,3,FALSE))),""))</f>
        <v/>
      </c>
      <c r="I49" s="22"/>
      <c r="J49" s="403"/>
      <c r="K49" s="403"/>
      <c r="P49" s="26"/>
      <c r="Q49" s="26"/>
      <c r="R49" s="28"/>
      <c r="S49" s="29"/>
      <c r="T49" s="30"/>
      <c r="U49" s="30"/>
      <c r="V49" s="26"/>
    </row>
    <row r="50" spans="1:22" ht="15.75" customHeight="1" x14ac:dyDescent="0.45">
      <c r="A50" s="17"/>
      <c r="B50" s="236"/>
      <c r="C50" s="364" t="str">
        <f>IF(E44="","Gross Pay Prior Year",CONCATENATE("Gross Pay ",YEAR(E44)-1))</f>
        <v>Gross Pay Prior Year</v>
      </c>
      <c r="D50" s="365"/>
      <c r="E50" s="243"/>
      <c r="F50" s="183"/>
      <c r="G50" s="183"/>
      <c r="H50" s="245"/>
      <c r="I50" s="22"/>
      <c r="J50" s="351" t="s">
        <v>320</v>
      </c>
      <c r="K50" s="351"/>
      <c r="P50" s="26"/>
      <c r="Q50" s="26"/>
      <c r="R50" s="28"/>
      <c r="S50" s="29"/>
      <c r="T50" s="30"/>
      <c r="U50" s="30"/>
      <c r="V50" s="26"/>
    </row>
    <row r="51" spans="1:22" ht="15.75" customHeight="1" thickBot="1" x14ac:dyDescent="0.5">
      <c r="A51" s="17"/>
      <c r="B51" s="246"/>
      <c r="C51" s="364" t="str">
        <f>IF(E44="","Gross Pay Prior Year",CONCATENATE("Gross Pay ",YEAR(E44)-2))</f>
        <v>Gross Pay Prior Year</v>
      </c>
      <c r="D51" s="365"/>
      <c r="E51" s="247"/>
      <c r="F51" s="183"/>
      <c r="G51" s="183"/>
      <c r="H51" s="245"/>
      <c r="I51" s="22"/>
      <c r="J51" s="131"/>
      <c r="K51" s="129"/>
      <c r="P51" s="26"/>
      <c r="Q51" s="26"/>
      <c r="R51" s="28"/>
      <c r="S51" s="29"/>
      <c r="T51" s="30"/>
      <c r="U51" s="30"/>
      <c r="V51" s="26"/>
    </row>
    <row r="52" spans="1:22" ht="15.75" customHeight="1" x14ac:dyDescent="0.45">
      <c r="A52" s="17"/>
      <c r="B52" s="168"/>
      <c r="C52" s="78"/>
      <c r="D52" s="78"/>
      <c r="E52" s="183"/>
      <c r="F52" s="183"/>
      <c r="G52" s="183"/>
      <c r="H52" s="245"/>
      <c r="I52" s="22"/>
      <c r="J52" s="131"/>
      <c r="K52" s="129"/>
      <c r="P52" s="26"/>
      <c r="Q52" s="26"/>
      <c r="R52" s="28"/>
      <c r="S52" s="29"/>
      <c r="T52" s="30"/>
      <c r="U52" s="30"/>
      <c r="V52" s="26"/>
    </row>
    <row r="53" spans="1:22" ht="15.75" customHeight="1" x14ac:dyDescent="0.45">
      <c r="A53" s="17"/>
      <c r="B53" s="410" t="str">
        <f>IF(D33="VOE", IF(E45+E46+E48= E49, "", "Base Pay + Overtime + Commissions/Tips do not add to the Gross Pay (Current Year).  Please correct the numbers or explain the difference."), "")</f>
        <v/>
      </c>
      <c r="C53" s="411"/>
      <c r="D53" s="411"/>
      <c r="E53" s="411"/>
      <c r="F53" s="411"/>
      <c r="G53" s="411"/>
      <c r="H53" s="412"/>
      <c r="I53" s="22"/>
      <c r="J53" s="351"/>
      <c r="K53" s="351"/>
      <c r="P53" s="26"/>
      <c r="Q53" s="26"/>
      <c r="R53" s="28"/>
      <c r="S53" s="29"/>
      <c r="T53" s="30"/>
      <c r="U53" s="30"/>
      <c r="V53" s="26"/>
    </row>
    <row r="54" spans="1:22" ht="15.75" customHeight="1" thickBot="1" x14ac:dyDescent="0.5">
      <c r="A54" s="17"/>
      <c r="B54" s="236"/>
      <c r="C54" s="405"/>
      <c r="D54" s="405"/>
      <c r="E54" s="70"/>
      <c r="F54" s="70"/>
      <c r="G54" s="248" t="s">
        <v>7</v>
      </c>
      <c r="H54" s="249">
        <f>IF(OR(C63 = "", D63="", E63=""), IF(OR(C62 = "", D62 = "", E62 = ""), (E61-C61)/2, (E62-C62)/2), (E63-C63)/2)</f>
        <v>0</v>
      </c>
      <c r="I54" s="22"/>
      <c r="J54" s="351"/>
      <c r="K54" s="351"/>
      <c r="P54" s="26"/>
      <c r="Q54" s="26"/>
      <c r="R54" s="28"/>
      <c r="S54" s="29"/>
      <c r="T54" s="30"/>
      <c r="U54" s="30"/>
      <c r="V54" s="26"/>
    </row>
    <row r="55" spans="1:22" ht="15.75" customHeight="1" thickBot="1" x14ac:dyDescent="0.5">
      <c r="A55" s="17"/>
      <c r="B55" s="250" t="s">
        <v>17</v>
      </c>
      <c r="C55" s="370" t="s">
        <v>115</v>
      </c>
      <c r="D55" s="370"/>
      <c r="E55" s="251"/>
      <c r="F55" s="371" t="s">
        <v>54</v>
      </c>
      <c r="G55" s="371"/>
      <c r="H55" s="252" t="str">
        <f>IF(OR(H54="", H54 = 0, H54&gt;31), "", IF(H54 &gt;20, "Monthly", IF(H54&gt;14, "Semi-Monthly", IF(H54&gt;9, "Bi-Weekly", "Weekly"))))</f>
        <v/>
      </c>
      <c r="I55" s="22"/>
      <c r="J55" s="404" t="s">
        <v>229</v>
      </c>
      <c r="K55" s="404"/>
      <c r="P55" s="26"/>
      <c r="Q55" s="26"/>
      <c r="R55" s="28"/>
      <c r="S55" s="29"/>
      <c r="T55" s="30"/>
      <c r="U55" s="30"/>
      <c r="V55" s="26"/>
    </row>
    <row r="56" spans="1:22" ht="15.75" customHeight="1" x14ac:dyDescent="0.45">
      <c r="A56" s="17"/>
      <c r="B56" s="253"/>
      <c r="C56" s="254"/>
      <c r="D56" s="254"/>
      <c r="E56" s="254"/>
      <c r="F56" s="255"/>
      <c r="G56" s="255"/>
      <c r="H56" s="252"/>
      <c r="I56" s="22"/>
      <c r="J56" s="351"/>
      <c r="K56" s="351"/>
      <c r="P56" s="26"/>
      <c r="Q56" s="26"/>
      <c r="R56" s="28"/>
      <c r="S56" s="29"/>
      <c r="T56" s="30"/>
      <c r="U56" s="30"/>
      <c r="V56" s="26"/>
    </row>
    <row r="57" spans="1:22" ht="15.75" customHeight="1" x14ac:dyDescent="0.45">
      <c r="A57" s="17"/>
      <c r="B57" s="168"/>
      <c r="C57" s="372" t="str">
        <f>IF(D33="Pay Stubs",IF(H31&lt;&gt;"",IF(OR(H31="Semi-Monthly",H31="Monthly"),"Enter number of Pay Periods to Date", IF(F57&gt;0,"Payroll Frequency changed, delete value in F57", "")),""), "")</f>
        <v/>
      </c>
      <c r="D57" s="372"/>
      <c r="E57" s="372"/>
      <c r="F57" s="256"/>
      <c r="G57" s="257">
        <f>IF(C57 = "Enter number of Pay Periods to Date", 50, 0)</f>
        <v>0</v>
      </c>
      <c r="H57" s="252"/>
      <c r="I57" s="22"/>
      <c r="J57" s="403" t="s">
        <v>321</v>
      </c>
      <c r="K57" s="403"/>
      <c r="P57" s="26"/>
      <c r="Q57" s="26"/>
      <c r="R57" s="28"/>
      <c r="S57" s="29"/>
      <c r="T57" s="30"/>
      <c r="U57" s="30"/>
      <c r="V57" s="26"/>
    </row>
    <row r="58" spans="1:22" ht="36" customHeight="1" x14ac:dyDescent="0.45">
      <c r="A58" s="17"/>
      <c r="B58" s="217"/>
      <c r="C58" s="373" t="str">
        <f xml:space="preserve"> IF(AND(OR(G78="", G78 = 0), OR(H78="", H78=0)), "", IF(H54&gt;31, "Pay stubs do not appear to be consecutive based on dates entered.", IF(OR( E62 &lt; C62, E62 &lt;D62, E63 &lt; C63, E63 &lt;D63), "Pay Stubs may be out of order.  Please check dates.",IF(H55 = "", "", IF(E55 = H55, "", "If Payroll Frequency selected does not equal Recommended please provide an explanation.")))))</f>
        <v/>
      </c>
      <c r="D58" s="373"/>
      <c r="E58" s="373"/>
      <c r="F58" s="373"/>
      <c r="G58" s="373"/>
      <c r="H58" s="374"/>
      <c r="I58" s="22"/>
      <c r="J58" s="403"/>
      <c r="K58" s="403"/>
      <c r="L58" s="32"/>
      <c r="M58" s="33"/>
      <c r="P58" s="26"/>
      <c r="Q58" s="26"/>
      <c r="R58" s="28"/>
      <c r="S58" s="29"/>
      <c r="T58" s="30"/>
      <c r="U58" s="30"/>
      <c r="V58" s="26"/>
    </row>
    <row r="59" spans="1:22" ht="15.75" customHeight="1" x14ac:dyDescent="0.45">
      <c r="A59" s="17"/>
      <c r="B59" s="168"/>
      <c r="C59" s="218"/>
      <c r="D59" s="78"/>
      <c r="E59" s="78"/>
      <c r="F59" s="78"/>
      <c r="G59" s="78"/>
      <c r="H59" s="219"/>
      <c r="I59" s="22"/>
      <c r="J59" s="351"/>
      <c r="K59" s="351"/>
      <c r="L59" s="32"/>
      <c r="M59" s="33"/>
      <c r="P59" s="26"/>
      <c r="Q59" s="26"/>
      <c r="R59" s="28"/>
      <c r="S59" s="29"/>
      <c r="T59" s="30"/>
      <c r="U59" s="30"/>
      <c r="V59" s="26"/>
    </row>
    <row r="60" spans="1:22" ht="23.65" thickBot="1" x14ac:dyDescent="0.5">
      <c r="A60" s="17"/>
      <c r="B60" s="258"/>
      <c r="C60" s="221" t="s">
        <v>66</v>
      </c>
      <c r="D60" s="221" t="s">
        <v>67</v>
      </c>
      <c r="E60" s="221" t="s">
        <v>250</v>
      </c>
      <c r="F60" s="220" t="s">
        <v>53</v>
      </c>
      <c r="G60" s="221" t="s">
        <v>52</v>
      </c>
      <c r="H60" s="221" t="s">
        <v>51</v>
      </c>
      <c r="I60" s="17"/>
      <c r="J60" s="351"/>
      <c r="K60" s="351"/>
      <c r="L60" s="32"/>
      <c r="M60" s="33"/>
      <c r="P60" s="26"/>
      <c r="Q60" s="26"/>
      <c r="R60" s="28"/>
      <c r="S60" s="29"/>
      <c r="T60" s="30"/>
      <c r="U60" s="30"/>
      <c r="V60" s="26"/>
    </row>
    <row r="61" spans="1:22" ht="15.75" customHeight="1" x14ac:dyDescent="0.45">
      <c r="A61" s="17"/>
      <c r="B61" s="259" t="s">
        <v>100</v>
      </c>
      <c r="C61" s="260"/>
      <c r="D61" s="261"/>
      <c r="E61" s="262"/>
      <c r="F61" s="375" t="str">
        <f>IF(D33 = "Pay Stubs", IF(AND(H31 &lt;&gt; "", F35 &lt;&gt; ""), IF(H31 = "Annual", "1 pay period to date", IF(OR(H31="Semi-Monthly", H31 = "Monthly"), "", IF(E55 = "", "",CONCATENATE(G33," pay periods to date")))), ""), "")</f>
        <v/>
      </c>
      <c r="G61" s="378" t="str">
        <f>IF(D33 = "Pay Stubs", IF(G65 = "Hourly Pay Rate", IF((C64+D64+E64)/3&gt;VLOOKUP(H31,PayPeriods,6,FALSE),CONCATENATE("Average hours &gt; ", ROUND(VLOOKUP(H31, PayPeriods, 6, FALSE),2), " (Standard Work Hours in Year / Pay Periods in Year); ", ROUND(VLOOKUP(H31, PayPeriods, 6, FALSE),2), " hours used to calculate base pay."), ""), ""), "")</f>
        <v/>
      </c>
      <c r="H61" s="379"/>
      <c r="I61" s="17"/>
      <c r="J61" s="403" t="s">
        <v>322</v>
      </c>
      <c r="K61" s="403"/>
      <c r="L61" s="32"/>
    </row>
    <row r="62" spans="1:22" ht="15.75" customHeight="1" x14ac:dyDescent="0.45">
      <c r="A62" s="17"/>
      <c r="B62" s="259" t="s">
        <v>101</v>
      </c>
      <c r="C62" s="263"/>
      <c r="D62" s="264"/>
      <c r="E62" s="265"/>
      <c r="F62" s="376"/>
      <c r="G62" s="380"/>
      <c r="H62" s="381"/>
      <c r="I62" s="34"/>
      <c r="J62" s="403"/>
      <c r="K62" s="403"/>
      <c r="L62" s="32"/>
    </row>
    <row r="63" spans="1:22" ht="15.75" customHeight="1" x14ac:dyDescent="0.45">
      <c r="A63" s="17"/>
      <c r="B63" s="259" t="s">
        <v>102</v>
      </c>
      <c r="C63" s="263"/>
      <c r="D63" s="264"/>
      <c r="E63" s="266"/>
      <c r="F63" s="376"/>
      <c r="G63" s="380"/>
      <c r="H63" s="381"/>
      <c r="I63" s="17"/>
      <c r="J63" s="403" t="s">
        <v>340</v>
      </c>
      <c r="K63" s="403"/>
      <c r="L63" s="32"/>
    </row>
    <row r="64" spans="1:22" ht="15.75" thickBot="1" x14ac:dyDescent="0.5">
      <c r="A64" s="17"/>
      <c r="B64" s="267" t="s">
        <v>338</v>
      </c>
      <c r="C64" s="268"/>
      <c r="D64" s="269"/>
      <c r="E64" s="270"/>
      <c r="F64" s="377"/>
      <c r="G64" s="380"/>
      <c r="H64" s="381"/>
      <c r="I64" s="17"/>
      <c r="J64" s="403"/>
      <c r="K64" s="403"/>
      <c r="L64" s="32"/>
    </row>
    <row r="65" spans="1:12" ht="15.75" thickBot="1" x14ac:dyDescent="0.5">
      <c r="A65" s="17"/>
      <c r="B65" s="271" t="s">
        <v>27</v>
      </c>
      <c r="C65" s="272"/>
      <c r="D65" s="273"/>
      <c r="E65" s="274"/>
      <c r="F65" s="275" t="s">
        <v>90</v>
      </c>
      <c r="G65" s="382"/>
      <c r="H65" s="383"/>
      <c r="I65" s="17"/>
      <c r="J65" s="403"/>
      <c r="K65" s="403"/>
      <c r="L65" s="32"/>
    </row>
    <row r="66" spans="1:12" ht="15.4" x14ac:dyDescent="0.45">
      <c r="A66" s="17"/>
      <c r="B66" s="276" t="s">
        <v>242</v>
      </c>
      <c r="C66" s="277">
        <f>SUM(C67:C75)</f>
        <v>0</v>
      </c>
      <c r="D66" s="277">
        <f t="shared" ref="D66:E66" si="1">SUM(D67:D75)</f>
        <v>0</v>
      </c>
      <c r="E66" s="277">
        <f t="shared" si="1"/>
        <v>0</v>
      </c>
      <c r="F66" s="277">
        <f>SUM(F67:F75)</f>
        <v>0</v>
      </c>
      <c r="G66" s="242" t="str">
        <f>IF(OR(E55 = "", G65 = ""), "", IF(AND(E62="", E63 = ""), "", IF(D33 = "Pay Stubs", IF(G65 = "Hourly Pay Rate", H36*E65*(VLOOKUP(H31,PayPeriods,3,FALSE)),E65*VLOOKUP(G65, PayRates, 2, FALSE)), "")))</f>
        <v/>
      </c>
      <c r="H66" s="231"/>
      <c r="I66" s="17"/>
      <c r="J66" s="351" t="s">
        <v>315</v>
      </c>
      <c r="K66" s="351"/>
      <c r="L66" s="32"/>
    </row>
    <row r="67" spans="1:12" ht="15.75" customHeight="1" x14ac:dyDescent="0.45">
      <c r="A67" s="17"/>
      <c r="B67" s="278" t="s">
        <v>8</v>
      </c>
      <c r="C67" s="279"/>
      <c r="D67" s="273"/>
      <c r="E67" s="274"/>
      <c r="F67" s="241"/>
      <c r="G67" s="242"/>
      <c r="H67" s="231"/>
      <c r="I67" s="17"/>
      <c r="J67" s="351" t="s">
        <v>323</v>
      </c>
      <c r="K67" s="351"/>
      <c r="L67" s="25"/>
    </row>
    <row r="68" spans="1:12" ht="15.75" customHeight="1" x14ac:dyDescent="0.45">
      <c r="A68" s="17"/>
      <c r="B68" s="278" t="s">
        <v>243</v>
      </c>
      <c r="C68" s="279"/>
      <c r="D68" s="273"/>
      <c r="E68" s="274"/>
      <c r="F68" s="241"/>
      <c r="G68" s="242"/>
      <c r="H68" s="231"/>
      <c r="I68" s="17"/>
      <c r="J68" s="351" t="s">
        <v>344</v>
      </c>
      <c r="K68" s="351"/>
      <c r="L68" s="16"/>
    </row>
    <row r="69" spans="1:12" ht="15.75" customHeight="1" x14ac:dyDescent="0.45">
      <c r="A69" s="17"/>
      <c r="B69" s="278" t="s">
        <v>244</v>
      </c>
      <c r="C69" s="279"/>
      <c r="D69" s="273"/>
      <c r="E69" s="274"/>
      <c r="F69" s="241"/>
      <c r="G69" s="242"/>
      <c r="H69" s="231"/>
      <c r="I69" s="17"/>
      <c r="J69" s="351"/>
      <c r="K69" s="351"/>
      <c r="L69" s="16"/>
    </row>
    <row r="70" spans="1:12" ht="32.25" customHeight="1" x14ac:dyDescent="0.45">
      <c r="A70" s="17"/>
      <c r="B70" s="278" t="s">
        <v>245</v>
      </c>
      <c r="C70" s="279"/>
      <c r="D70" s="273"/>
      <c r="E70" s="274"/>
      <c r="F70" s="241"/>
      <c r="G70" s="242"/>
      <c r="H70" s="231"/>
      <c r="I70" s="17"/>
      <c r="J70" s="351" t="s">
        <v>343</v>
      </c>
      <c r="K70" s="351"/>
      <c r="L70" s="16"/>
    </row>
    <row r="71" spans="1:12" ht="15.75" customHeight="1" x14ac:dyDescent="0.45">
      <c r="A71" s="17"/>
      <c r="B71" s="278" t="s">
        <v>246</v>
      </c>
      <c r="C71" s="279"/>
      <c r="D71" s="273"/>
      <c r="E71" s="274"/>
      <c r="F71" s="241"/>
      <c r="G71" s="242"/>
      <c r="H71" s="231"/>
      <c r="I71" s="17"/>
      <c r="J71" s="127"/>
      <c r="K71" s="132"/>
      <c r="L71" s="16"/>
    </row>
    <row r="72" spans="1:12" ht="15.75" customHeight="1" x14ac:dyDescent="0.45">
      <c r="A72" s="17"/>
      <c r="B72" s="329" t="s">
        <v>342</v>
      </c>
      <c r="C72" s="279"/>
      <c r="D72" s="273"/>
      <c r="E72" s="274"/>
      <c r="F72" s="241"/>
      <c r="G72" s="242"/>
      <c r="H72" s="231"/>
      <c r="I72" s="17"/>
      <c r="J72" s="127"/>
      <c r="K72" s="132"/>
      <c r="L72" s="16"/>
    </row>
    <row r="73" spans="1:12" ht="15.75" customHeight="1" x14ac:dyDescent="0.45">
      <c r="A73" s="17"/>
      <c r="B73" s="278" t="s">
        <v>247</v>
      </c>
      <c r="C73" s="279"/>
      <c r="D73" s="273"/>
      <c r="E73" s="274"/>
      <c r="F73" s="241"/>
      <c r="G73" s="242"/>
      <c r="H73" s="231"/>
      <c r="I73" s="17"/>
      <c r="J73" s="403"/>
      <c r="K73" s="403"/>
      <c r="L73" s="16"/>
    </row>
    <row r="74" spans="1:12" ht="15.75" customHeight="1" x14ac:dyDescent="0.45">
      <c r="A74" s="17"/>
      <c r="B74" s="278" t="s">
        <v>248</v>
      </c>
      <c r="C74" s="279"/>
      <c r="D74" s="273"/>
      <c r="E74" s="274"/>
      <c r="F74" s="241"/>
      <c r="G74" s="242"/>
      <c r="H74" s="231"/>
      <c r="I74" s="17"/>
      <c r="J74" s="403"/>
      <c r="K74" s="403"/>
      <c r="L74" s="16"/>
    </row>
    <row r="75" spans="1:12" ht="15.75" customHeight="1" x14ac:dyDescent="0.45">
      <c r="A75" s="17"/>
      <c r="B75" s="278" t="s">
        <v>249</v>
      </c>
      <c r="C75" s="279"/>
      <c r="D75" s="273"/>
      <c r="E75" s="274"/>
      <c r="F75" s="241"/>
      <c r="G75" s="242"/>
      <c r="H75" s="231"/>
      <c r="I75" s="17"/>
      <c r="J75" s="127"/>
      <c r="K75" s="132"/>
      <c r="L75" s="16"/>
    </row>
    <row r="76" spans="1:12" ht="15.75" customHeight="1" x14ac:dyDescent="0.45">
      <c r="A76" s="17"/>
      <c r="B76" s="271" t="s">
        <v>16</v>
      </c>
      <c r="C76" s="272"/>
      <c r="D76" s="273"/>
      <c r="E76" s="274"/>
      <c r="F76" s="243"/>
      <c r="G76" s="280" t="str">
        <f>IF(E55="","",IF(AND(E62="",E63=""),"",IF(D33&lt;&gt;"Pay Stubs","", IF(YEAR(D35)=YEAR(E35), IF(OR(F76="", F76 = 0), (SUM(C76:E76)/3)*VLOOKUP(H31, PayPeriods, 3, FALSE), (F76/H35)*260), IF(G33=0,0,IF(OR(F76="", F76 = 0), SUM(C76:E76)/3*VLOOKUP(H31, PayPeriods, 3, FALSE), (F76/G33)*VLOOKUP(H31,PayPeriods,3,FALSE)))))))</f>
        <v/>
      </c>
      <c r="H76" s="235"/>
      <c r="I76" s="17"/>
      <c r="J76" s="403" t="s">
        <v>324</v>
      </c>
      <c r="K76" s="403"/>
      <c r="L76" s="16"/>
    </row>
    <row r="77" spans="1:12" ht="29.25" customHeight="1" x14ac:dyDescent="0.45">
      <c r="A77" s="17"/>
      <c r="B77" s="271" t="s">
        <v>33</v>
      </c>
      <c r="C77" s="272"/>
      <c r="D77" s="273"/>
      <c r="E77" s="274"/>
      <c r="F77" s="243"/>
      <c r="G77" s="281" t="str">
        <f>IF(E55="","",IF(AND(E62="",E63=""),"",IF(D33&lt;&gt;"Pay Stubs","", IF(YEAR(D35)=YEAR(E35), IF(OR(F77="", F77 = 0), (SUM(C77:E77)/3)*VLOOKUP(H31, PayPeriods, 3, FALSE), (F77/H35)*260), IF(G33=0,0,IF(OR(F77="", F77 = 0), SUM(C77:E77)/3*VLOOKUP(H31, PayPeriods, 3, FALSE), (F77/G33)*VLOOKUP(H31,PayPeriods,3,FALSE)))))))</f>
        <v/>
      </c>
      <c r="H77" s="235"/>
      <c r="I77" s="17"/>
      <c r="J77" s="403" t="s">
        <v>325</v>
      </c>
      <c r="K77" s="403"/>
      <c r="L77" s="16"/>
    </row>
    <row r="78" spans="1:12" ht="15.75" customHeight="1" x14ac:dyDescent="0.45">
      <c r="A78" s="17"/>
      <c r="B78" s="259" t="s">
        <v>103</v>
      </c>
      <c r="C78" s="272"/>
      <c r="D78" s="273"/>
      <c r="E78" s="274"/>
      <c r="F78" s="243"/>
      <c r="G78" s="280" t="str">
        <f>IF(E55 = "", "", IF(AND(E62 = "", E63=""), "", IF(D33 = "Pay Stubs", (G66+G76+G77), "")))</f>
        <v/>
      </c>
      <c r="H78" s="157" t="str">
        <f>IF(E55= "", "", IF(AND(E62="", E63 = ""), "", IF(D33 = "Pay Stubs", IF(YEAR(D35) = YEAR(F35), (F78/H35) *260, IF(G33 = 0, 0, (F78/G33)*VLOOKUP(H31,PayPeriods,3,FALSE))), "")))</f>
        <v/>
      </c>
      <c r="I78" s="17"/>
      <c r="J78" s="403" t="s">
        <v>326</v>
      </c>
      <c r="K78" s="403"/>
      <c r="L78" s="16"/>
    </row>
    <row r="79" spans="1:12" ht="15.75" customHeight="1" x14ac:dyDescent="0.45">
      <c r="A79" s="17"/>
      <c r="B79" s="114"/>
      <c r="C79" s="183"/>
      <c r="D79" s="183"/>
      <c r="E79" s="183"/>
      <c r="F79" s="183"/>
      <c r="G79" s="183"/>
      <c r="H79" s="183"/>
      <c r="I79" s="17"/>
      <c r="J79" s="351"/>
      <c r="K79" s="351"/>
      <c r="L79" s="16"/>
    </row>
    <row r="80" spans="1:12" ht="15.75" customHeight="1" x14ac:dyDescent="0.45">
      <c r="A80" s="17"/>
      <c r="B80" s="282" t="str">
        <f>IF(D33 = "VOE", "", IF((F66+F76+F77) = 0, "",IF((F66+F76+F77 = F78), "", "Year to Date Base pay, Overtime and Other income do not add to the Gross Wages, please correct or explain.")))</f>
        <v/>
      </c>
      <c r="C80" s="73"/>
      <c r="D80" s="73"/>
      <c r="E80" s="183"/>
      <c r="F80" s="78"/>
      <c r="G80" s="78"/>
      <c r="H80" s="78"/>
      <c r="I80" s="22"/>
      <c r="J80" s="351"/>
      <c r="K80" s="351"/>
      <c r="L80" s="16"/>
    </row>
    <row r="81" spans="1:13" ht="15.75" customHeight="1" x14ac:dyDescent="0.45">
      <c r="A81" s="17"/>
      <c r="B81" s="282" t="str">
        <f>IF(D33 = "VOE", "", IF(F78 &lt; E78, "Year to Date Gross Wages must be greater than or equal to the last pay stub", ""))</f>
        <v/>
      </c>
      <c r="C81" s="73"/>
      <c r="D81" s="73"/>
      <c r="E81" s="78"/>
      <c r="F81" s="78"/>
      <c r="G81" s="78"/>
      <c r="H81" s="78"/>
      <c r="I81" s="22"/>
      <c r="J81" s="351"/>
      <c r="K81" s="351"/>
      <c r="L81" s="16"/>
    </row>
    <row r="82" spans="1:13" ht="15.75" customHeight="1" x14ac:dyDescent="0.45">
      <c r="A82" s="17"/>
      <c r="B82" s="73"/>
      <c r="C82" s="282"/>
      <c r="D82" s="73"/>
      <c r="E82" s="78"/>
      <c r="F82" s="78"/>
      <c r="G82" s="78"/>
      <c r="H82" s="78"/>
      <c r="I82" s="22"/>
      <c r="J82" s="351"/>
      <c r="K82" s="351"/>
      <c r="L82" s="16"/>
    </row>
    <row r="83" spans="1:13" ht="15.75" customHeight="1" x14ac:dyDescent="0.45">
      <c r="A83" s="17"/>
      <c r="B83" s="283" t="str">
        <f xml:space="preserve"> IF(AND(B84 = "", B85 = ""), "", "If Regular Base Hours and/or Base Pay Rate are not provided on the check stubs, enter the numbers calculated below.")</f>
        <v/>
      </c>
      <c r="C83" s="282"/>
      <c r="D83" s="73"/>
      <c r="E83" s="78"/>
      <c r="F83" s="78"/>
      <c r="G83" s="78"/>
      <c r="H83" s="78"/>
      <c r="I83" s="22"/>
      <c r="J83" s="351"/>
      <c r="K83" s="351"/>
      <c r="L83" s="16"/>
    </row>
    <row r="84" spans="1:13" ht="15.4" x14ac:dyDescent="0.45">
      <c r="A84" s="17"/>
      <c r="B84" s="284" t="str">
        <f>IF(D33 = "Pay Stubs", IF(G65 = "Hourly Pay Rate", IF(AND(C84="", D84 = "", E84 = ""), "","Hours Calculator"), ""), "")</f>
        <v/>
      </c>
      <c r="C84" s="285" t="str">
        <f>IF(D33 = "Pay Stubs", IF(G65 = "Hourly Pay Rate", IF(C65 = "", "",C66/C65), ""), "")</f>
        <v/>
      </c>
      <c r="D84" s="285" t="str">
        <f>IF(D33 = "Pay Stubs", IF(G65 = "Hourly Pay Rate", IF(D65 = "", "", D66/D65), ""), "")</f>
        <v/>
      </c>
      <c r="E84" s="285" t="str">
        <f>IF(D33 = "Pay Stubs", IF(G65 = "Hourly Pay Rate", IF(E65 = "", "", E66/E65), ""), "")</f>
        <v/>
      </c>
      <c r="F84" s="78"/>
      <c r="G84" s="75"/>
      <c r="H84" s="73"/>
      <c r="I84" s="22"/>
      <c r="J84" s="351"/>
      <c r="K84" s="351"/>
      <c r="L84" s="16"/>
    </row>
    <row r="85" spans="1:13" ht="15.4" x14ac:dyDescent="0.45">
      <c r="A85" s="17"/>
      <c r="B85" s="284" t="str">
        <f>IF(D33 = "Pay Stubs", IF(G65 = "Hourly Pay Rate", IF(AND(C85="", D85 = "", E85 = ""), "","Rate Calculator"), ""), "")</f>
        <v/>
      </c>
      <c r="C85" s="286" t="str">
        <f>IF(D33 = "Pay Stubs", IF(G65="Hourly Pay Rate", IF(OR(C64 = "",C64 = 0), "", C66/C64),""), "")</f>
        <v/>
      </c>
      <c r="D85" s="286" t="str">
        <f>IF(D33="Pay Stubs",IF(G65="Hourly Pay Rate",IF(OR(D64="", D64 = 0),"",D66/D64), ""),"")</f>
        <v/>
      </c>
      <c r="E85" s="286" t="str">
        <f>IF(D33 = "Pay Stubs", IF(G65="Hourly Pay Rate", IF(OR(E64 = "",E64 = 0), "", E66/E64), ""), "")</f>
        <v/>
      </c>
      <c r="F85" s="73"/>
      <c r="G85" s="75"/>
      <c r="H85" s="73"/>
      <c r="I85" s="22"/>
      <c r="J85" s="351"/>
      <c r="K85" s="351"/>
      <c r="L85" s="16"/>
    </row>
    <row r="86" spans="1:13" ht="15.4" x14ac:dyDescent="0.45">
      <c r="A86" s="17"/>
      <c r="B86" s="78"/>
      <c r="C86" s="78"/>
      <c r="D86" s="78"/>
      <c r="E86" s="78"/>
      <c r="F86" s="78"/>
      <c r="G86" s="73"/>
      <c r="H86" s="287"/>
      <c r="I86" s="22"/>
      <c r="J86" s="351"/>
      <c r="K86" s="351"/>
      <c r="L86" s="16"/>
    </row>
    <row r="87" spans="1:13" ht="7.5" customHeight="1" x14ac:dyDescent="0.45">
      <c r="A87" s="17"/>
      <c r="B87" s="73"/>
      <c r="C87" s="73"/>
      <c r="D87" s="73"/>
      <c r="E87" s="73"/>
      <c r="F87" s="73"/>
      <c r="G87" s="73"/>
      <c r="H87" s="73"/>
      <c r="I87" s="17"/>
      <c r="J87" s="351"/>
      <c r="K87" s="351"/>
      <c r="L87" s="16"/>
    </row>
    <row r="88" spans="1:13" ht="14.25" customHeight="1" thickBot="1" x14ac:dyDescent="0.5">
      <c r="A88" s="17"/>
      <c r="B88" s="184" t="s">
        <v>59</v>
      </c>
      <c r="C88" s="185"/>
      <c r="D88" s="186" t="str">
        <f>E5</f>
        <v>Name not entered on Household Summary</v>
      </c>
      <c r="E88" s="185"/>
      <c r="F88" s="185"/>
      <c r="G88" s="185"/>
      <c r="H88" s="321" t="s">
        <v>234</v>
      </c>
      <c r="I88" s="22"/>
      <c r="J88" s="351"/>
      <c r="K88" s="351"/>
      <c r="L88" s="26"/>
      <c r="M88" s="26"/>
    </row>
    <row r="89" spans="1:13" ht="14.25" customHeight="1" thickTop="1" thickBot="1" x14ac:dyDescent="0.5">
      <c r="A89" s="17"/>
      <c r="B89" s="187"/>
      <c r="C89" s="188"/>
      <c r="D89" s="189"/>
      <c r="E89" s="189"/>
      <c r="F89" s="189"/>
      <c r="G89" s="189"/>
      <c r="H89" s="190"/>
      <c r="I89" s="17"/>
      <c r="J89" s="413" t="s">
        <v>330</v>
      </c>
      <c r="K89" s="413"/>
      <c r="L89" s="26"/>
      <c r="M89" s="26"/>
    </row>
    <row r="90" spans="1:13" ht="16.5" customHeight="1" thickBot="1" x14ac:dyDescent="0.5">
      <c r="A90" s="17"/>
      <c r="B90" s="191" t="s">
        <v>31</v>
      </c>
      <c r="C90" s="188" t="s">
        <v>6</v>
      </c>
      <c r="D90" s="352"/>
      <c r="E90" s="353"/>
      <c r="F90" s="353"/>
      <c r="G90" s="354"/>
      <c r="H90" s="192" t="str">
        <f>IF(D92="VOE", E102, IF(D92 = "Pay Stubs", E114, ""))</f>
        <v/>
      </c>
      <c r="I90" s="22"/>
      <c r="J90" s="351" t="s">
        <v>336</v>
      </c>
      <c r="K90" s="351"/>
      <c r="L90" s="26"/>
      <c r="M90" s="26"/>
    </row>
    <row r="91" spans="1:13" ht="15.75" customHeight="1" thickBot="1" x14ac:dyDescent="0.5">
      <c r="A91" s="17"/>
      <c r="B91" s="191"/>
      <c r="C91" s="188"/>
      <c r="D91" s="193"/>
      <c r="E91" s="194"/>
      <c r="F91" s="194"/>
      <c r="G91" s="195" t="s">
        <v>70</v>
      </c>
      <c r="H91" s="196" t="s">
        <v>61</v>
      </c>
      <c r="I91" s="22"/>
      <c r="J91" s="351" t="s">
        <v>313</v>
      </c>
      <c r="K91" s="351"/>
      <c r="L91" s="26"/>
      <c r="M91" s="26"/>
    </row>
    <row r="92" spans="1:13" ht="16.5" customHeight="1" thickBot="1" x14ac:dyDescent="0.5">
      <c r="A92" s="17"/>
      <c r="B92" s="191"/>
      <c r="C92" s="197" t="s">
        <v>36</v>
      </c>
      <c r="D92" s="198"/>
      <c r="E92" s="199" t="str">
        <f>IF(ISNUMBER(SEARCH("VOE",D92)),"Warning: Fill VOE Sec Only!!","Warning: Fill PayStubs Sec Only!!")</f>
        <v>Warning: Fill PayStubs Sec Only!!</v>
      </c>
      <c r="F92" s="200"/>
      <c r="G92" s="201" t="e">
        <f>IF(OR(H90 = "Monthly", H90="Semi-Monthly"), IF(D92="VOE", H103, IF(D92 = "Pay Stubs", F116, "")), ROUNDUP(H92,0))</f>
        <v>#VALUE!</v>
      </c>
      <c r="H92" s="288" t="e">
        <f>G94/(VLOOKUP(H90, PayPeriods, 2, FALSE))</f>
        <v>#VALUE!</v>
      </c>
      <c r="I92" s="22"/>
      <c r="J92" s="351" t="s">
        <v>337</v>
      </c>
      <c r="K92" s="351"/>
      <c r="L92" s="25"/>
    </row>
    <row r="93" spans="1:13" ht="15.75" thickBot="1" x14ac:dyDescent="0.5">
      <c r="A93" s="17"/>
      <c r="B93" s="191"/>
      <c r="C93" s="188"/>
      <c r="D93" s="203"/>
      <c r="E93" s="200"/>
      <c r="F93" s="195" t="s">
        <v>22</v>
      </c>
      <c r="G93" s="195" t="s">
        <v>72</v>
      </c>
      <c r="H93" s="196" t="s">
        <v>69</v>
      </c>
      <c r="I93" s="22"/>
      <c r="J93" s="351"/>
      <c r="K93" s="351"/>
      <c r="L93" s="25"/>
    </row>
    <row r="94" spans="1:13" ht="15.75" thickBot="1" x14ac:dyDescent="0.5">
      <c r="A94" s="17"/>
      <c r="B94" s="187"/>
      <c r="C94" s="197" t="s">
        <v>0</v>
      </c>
      <c r="D94" s="198"/>
      <c r="E94" s="204" t="e">
        <f>CONCATENATE("1/1/",YEAR(F94))</f>
        <v>#VALUE!</v>
      </c>
      <c r="F94" s="205" t="str">
        <f>IF(D92 = "VOE", E103, IF(D92 = "Pay Stubs", IF(OR(C122 = "", D122="",E122 = ""), IF(OR(C121 = "",D121="", E121=""), "", E121), E122),""))</f>
        <v/>
      </c>
      <c r="G94" s="205" t="e">
        <f>IF(YEAR(D94) = YEAR(F94), F94-D94+1,F94-E94+1)</f>
        <v>#VALUE!</v>
      </c>
      <c r="H94" s="206" t="e">
        <f>ROUNDUP(G94*(5/7), 0)</f>
        <v>#VALUE!</v>
      </c>
      <c r="I94" s="17"/>
      <c r="J94" s="351"/>
      <c r="K94" s="351"/>
      <c r="L94" s="25"/>
    </row>
    <row r="95" spans="1:13" ht="15" customHeight="1" thickBot="1" x14ac:dyDescent="0.5">
      <c r="A95" s="17"/>
      <c r="B95" s="207"/>
      <c r="C95" s="208"/>
      <c r="D95" s="209"/>
      <c r="E95" s="210"/>
      <c r="F95" s="210"/>
      <c r="G95" s="211" t="s">
        <v>71</v>
      </c>
      <c r="H95" s="212" t="str">
        <f>IF(D92 = "VOE", IF(E100&gt;VLOOKUP(H90, PayPeriods, 6, FALSE), VLOOKUP(H90, PayPeriods, 6, FALSE), E100),IF(D92="Pay Stubs", IF((C123+D123+E123)/3 &gt; VLOOKUP(H90, PayPeriods, 6, FALSE), VLOOKUP(H90, PayPeriods, 6, FALSE), (C123+D123+E123)/3), ""))</f>
        <v/>
      </c>
      <c r="I95" s="22"/>
      <c r="J95" s="351"/>
      <c r="K95" s="351"/>
      <c r="L95" s="25"/>
    </row>
    <row r="96" spans="1:13" ht="15.75" thickTop="1" x14ac:dyDescent="0.45">
      <c r="A96" s="17"/>
      <c r="B96" s="168"/>
      <c r="C96" s="78"/>
      <c r="D96" s="213"/>
      <c r="E96" s="214"/>
      <c r="F96" s="214"/>
      <c r="G96" s="78"/>
      <c r="H96" s="215"/>
      <c r="I96" s="22"/>
      <c r="J96" s="127"/>
      <c r="K96" s="128"/>
    </row>
    <row r="97" spans="1:25" ht="17.25" customHeight="1" x14ac:dyDescent="0.45">
      <c r="A97" s="17"/>
      <c r="B97" s="216" t="s">
        <v>9</v>
      </c>
      <c r="C97" s="355" t="s">
        <v>38</v>
      </c>
      <c r="D97" s="355"/>
      <c r="E97" s="355"/>
      <c r="F97" s="355"/>
      <c r="G97" s="355"/>
      <c r="H97" s="356"/>
      <c r="I97" s="22"/>
      <c r="J97" s="404" t="s">
        <v>176</v>
      </c>
      <c r="K97" s="404"/>
    </row>
    <row r="98" spans="1:25" ht="16.5" customHeight="1" x14ac:dyDescent="0.45">
      <c r="A98" s="17"/>
      <c r="B98" s="217"/>
      <c r="C98" s="78"/>
      <c r="D98" s="213"/>
      <c r="E98" s="218"/>
      <c r="F98" s="218"/>
      <c r="G98" s="78"/>
      <c r="H98" s="219"/>
      <c r="I98" s="22"/>
      <c r="J98" s="403"/>
      <c r="K98" s="403"/>
    </row>
    <row r="99" spans="1:25" ht="27.75" customHeight="1" thickBot="1" x14ac:dyDescent="0.5">
      <c r="A99" s="17"/>
      <c r="B99" s="217"/>
      <c r="C99" s="73"/>
      <c r="D99" s="73"/>
      <c r="E99" s="220" t="s">
        <v>37</v>
      </c>
      <c r="F99" s="221" t="s">
        <v>50</v>
      </c>
      <c r="G99" s="221" t="s">
        <v>49</v>
      </c>
      <c r="H99" s="221" t="s">
        <v>51</v>
      </c>
      <c r="I99" s="24"/>
      <c r="J99" s="403" t="s">
        <v>314</v>
      </c>
      <c r="K99" s="403"/>
    </row>
    <row r="100" spans="1:25" ht="15.75" thickBot="1" x14ac:dyDescent="0.5">
      <c r="A100" s="17"/>
      <c r="B100" s="168"/>
      <c r="C100" s="406" t="s">
        <v>34</v>
      </c>
      <c r="D100" s="407"/>
      <c r="E100" s="222"/>
      <c r="F100" s="223"/>
      <c r="G100" s="224"/>
      <c r="H100" s="225"/>
      <c r="I100" s="22"/>
      <c r="J100" s="403"/>
      <c r="K100" s="403"/>
    </row>
    <row r="101" spans="1:25" ht="15.75" thickBot="1" x14ac:dyDescent="0.5">
      <c r="A101" s="17"/>
      <c r="B101" s="357" t="str">
        <f>IF(D92 = "VOE", IF(G101 = "Hourly Pay Rate", IF(E100&gt;VLOOKUP(H90,PayPeriods,6,FALSE),CONCATENATE("    Average hours &gt; ", ROUND(VLOOKUP(H90, PayPeriods, 6, FALSE),2), " (Standard Work Hours in Year / Pay Periods in Year);  ", ROUND(VLOOKUP(H90, PayPeriods, 6, FALSE),2), " hours used."), ""), ""), "")</f>
        <v/>
      </c>
      <c r="C101" s="408" t="s">
        <v>27</v>
      </c>
      <c r="D101" s="409"/>
      <c r="E101" s="327"/>
      <c r="F101" s="226" t="s">
        <v>99</v>
      </c>
      <c r="G101" s="358"/>
      <c r="H101" s="359"/>
      <c r="I101" s="22"/>
      <c r="J101" s="129" t="s">
        <v>315</v>
      </c>
      <c r="K101" s="130" t="s">
        <v>316</v>
      </c>
    </row>
    <row r="102" spans="1:25" ht="15.75" customHeight="1" x14ac:dyDescent="0.45">
      <c r="A102" s="17"/>
      <c r="B102" s="357"/>
      <c r="C102" s="406" t="s">
        <v>35</v>
      </c>
      <c r="D102" s="407"/>
      <c r="E102" s="227"/>
      <c r="F102" s="360" t="str">
        <f>IF(AND(E102 &lt;&gt; "Monthly", E102 &lt;&gt; "Semi-Monthly", H103&gt;0), "Payroll Frequency changed, delete value in H66", "")</f>
        <v/>
      </c>
      <c r="G102" s="361"/>
      <c r="H102" s="362"/>
      <c r="I102" s="22"/>
      <c r="J102" s="403" t="s">
        <v>317</v>
      </c>
      <c r="K102" s="403"/>
    </row>
    <row r="103" spans="1:25" ht="13.5" customHeight="1" x14ac:dyDescent="0.45">
      <c r="A103" s="17"/>
      <c r="B103" s="357"/>
      <c r="C103" s="406" t="s">
        <v>22</v>
      </c>
      <c r="D103" s="407"/>
      <c r="E103" s="228"/>
      <c r="F103" s="363" t="str">
        <f>IF(D92 = "VOE", IF(H90 &lt;&gt; "", IF(H90 = "Annual", "1 pay period", IF(OR(E102="Semi-Monthly", E102 = "Monthly"), "Enter # of Pay Periods to Date", IF(E103 = "", "",CONCATENATE(G92," pay periods to date")))), ""), "")</f>
        <v/>
      </c>
      <c r="G103" s="363"/>
      <c r="H103" s="229"/>
      <c r="I103" s="31">
        <f>IF(F103 = "Enter # of Pay Periods to Date", 50, 0)</f>
        <v>0</v>
      </c>
      <c r="J103" s="351" t="s">
        <v>318</v>
      </c>
      <c r="K103" s="351"/>
    </row>
    <row r="104" spans="1:25" ht="13.5" customHeight="1" x14ac:dyDescent="0.45">
      <c r="A104" s="17"/>
      <c r="B104" s="357"/>
      <c r="C104" s="364" t="s">
        <v>8</v>
      </c>
      <c r="D104" s="365"/>
      <c r="E104" s="230"/>
      <c r="F104" s="171" t="str">
        <f>IF(G104 = "", "", IF(G104 = 0, 0, G104/VLOOKUP(H90, PayPeriods, 3, FALSE)))</f>
        <v/>
      </c>
      <c r="G104" s="157" t="str">
        <f>IF(OR(G101="", E102 = "", E103=""), "", IF(D92="VOE",IF(G101="Hourly Pay Rate",H95*E101*VLOOKUP(H90, PayPeriods, 4, FALSE) *(VLOOKUP(H90,PayPeriods,3,FALSE)),E101*VLOOKUP(G101,PayRates,2,FALSE)),""))</f>
        <v/>
      </c>
      <c r="H104" s="231"/>
      <c r="I104" s="23"/>
      <c r="J104" s="351"/>
      <c r="K104" s="351"/>
    </row>
    <row r="105" spans="1:25" ht="15.75" customHeight="1" x14ac:dyDescent="0.45">
      <c r="A105" s="17"/>
      <c r="B105" s="232"/>
      <c r="C105" s="364" t="s">
        <v>16</v>
      </c>
      <c r="D105" s="365"/>
      <c r="E105" s="230"/>
      <c r="F105" s="233" t="str">
        <f>IF(OR(G101="", E102 = "", E103=""), "", IF(D92="VOE",IF(YEAR(D94) = YEAR(E94), (E105/H94)*VLOOKUP(H90, PayPeriods, 5,FALSE), IF(G92 = 0, 0, E105/G92)), ""))</f>
        <v/>
      </c>
      <c r="G105" s="234" t="str">
        <f>IF(OR(G101="", E102 = "", E103=""), "", IF(D92= "VOE", IF(YEAR(D94) = YEAR(E94), (E105/H94)*VLOOKUP(H90, PayPeriods, 5, FALSE) * VLOOKUP(H90, PayPeriods, 3,FALSE), IF(G92 = 0, 0, (E105/G92)*VLOOKUP(H90, PayPeriods, 3, FALSE))), ""))</f>
        <v/>
      </c>
      <c r="H105" s="235"/>
      <c r="I105" s="23"/>
      <c r="J105" s="351"/>
      <c r="K105" s="351"/>
    </row>
    <row r="106" spans="1:25" ht="15.75" customHeight="1" x14ac:dyDescent="0.45">
      <c r="A106" s="17"/>
      <c r="B106" s="236"/>
      <c r="C106" s="366" t="s">
        <v>29</v>
      </c>
      <c r="D106" s="367"/>
      <c r="E106" s="237"/>
      <c r="F106" s="238"/>
      <c r="G106" s="239"/>
      <c r="H106" s="240"/>
      <c r="I106" s="23"/>
      <c r="J106" s="403" t="s">
        <v>319</v>
      </c>
      <c r="K106" s="403"/>
    </row>
    <row r="107" spans="1:25" ht="15.4" x14ac:dyDescent="0.45">
      <c r="A107" s="17"/>
      <c r="B107" s="236"/>
      <c r="C107" s="368"/>
      <c r="D107" s="369"/>
      <c r="E107" s="241"/>
      <c r="F107" s="242" t="str">
        <f>IF(OR(G101="", E102 = "", E103=""), "", IF(D92="VOE", IF(YEAR(D94) = YEAR(E94), (E107/H94)*VLOOKUP(H90, PayPeriods, 5,FALSE), IF(G92 = 0, 0, E107/G92)),""))</f>
        <v/>
      </c>
      <c r="G107" s="180" t="str">
        <f>IF(OR(G101="", E102 = "", E103=""), "", IF(D92 = "VOE", IF(YEAR(D94) = YEAR(E94), (E107/H94)*VLOOKUP(H90, PayPeriods, 5, FALSE) * VLOOKUP(H90, PayPeriods, 3,FALSE), IF(G92 = 0, 0, E107/G92)*VLOOKUP(H90, PayPeriods, 3, FALSE)), ""))</f>
        <v/>
      </c>
      <c r="H107" s="231"/>
      <c r="I107" s="23"/>
      <c r="J107" s="403"/>
      <c r="K107" s="403"/>
    </row>
    <row r="108" spans="1:25" ht="15.4" x14ac:dyDescent="0.45">
      <c r="A108" s="17"/>
      <c r="B108" s="236"/>
      <c r="C108" s="364" t="s">
        <v>39</v>
      </c>
      <c r="D108" s="365"/>
      <c r="E108" s="243"/>
      <c r="F108" s="244"/>
      <c r="G108" s="157" t="str">
        <f>IF(OR(G101="", E102 = "", E103=""), "", IF(D92 = "VOE", SUM(G104:G107),""))</f>
        <v/>
      </c>
      <c r="H108" s="155" t="str">
        <f>IF(OR(G101="",E102="",E103=""),"",IF(D92="VOE",IF(YEAR(D94) = YEAR(F94), (E108/H94) *260, IF(G92=0,0,(E108/G92)*VLOOKUP(H90,PayPeriods,3,FALSE))),""))</f>
        <v/>
      </c>
      <c r="I108" s="22"/>
      <c r="J108" s="403"/>
      <c r="K108" s="403"/>
      <c r="P108" s="25"/>
      <c r="Q108" s="26"/>
      <c r="R108" s="26"/>
      <c r="S108" s="26"/>
      <c r="T108" s="26"/>
      <c r="U108" s="26"/>
      <c r="V108" s="26"/>
      <c r="W108" s="26"/>
      <c r="X108" s="26"/>
      <c r="Y108" s="26"/>
    </row>
    <row r="109" spans="1:25" ht="15.75" customHeight="1" x14ac:dyDescent="0.45">
      <c r="A109" s="17"/>
      <c r="B109" s="236"/>
      <c r="C109" s="364" t="str">
        <f>IF(E103="","Gross Pay Prior Year",CONCATENATE("Gross Pay ",YEAR(E103)-1))</f>
        <v>Gross Pay Prior Year</v>
      </c>
      <c r="D109" s="365"/>
      <c r="E109" s="243"/>
      <c r="F109" s="183"/>
      <c r="G109" s="183"/>
      <c r="H109" s="245"/>
      <c r="I109" s="22"/>
      <c r="J109" s="351" t="s">
        <v>320</v>
      </c>
      <c r="K109" s="351"/>
      <c r="P109" s="27"/>
      <c r="Q109" s="26"/>
      <c r="R109" s="28"/>
      <c r="S109" s="29"/>
      <c r="T109" s="30"/>
      <c r="U109" s="30"/>
      <c r="V109" s="26"/>
    </row>
    <row r="110" spans="1:25" ht="15.75" customHeight="1" thickBot="1" x14ac:dyDescent="0.5">
      <c r="A110" s="17"/>
      <c r="B110" s="246"/>
      <c r="C110" s="364" t="str">
        <f>IF(E103="","Gross Pay Prior Year",CONCATENATE("Gross Pay ",YEAR(E103)-2))</f>
        <v>Gross Pay Prior Year</v>
      </c>
      <c r="D110" s="365"/>
      <c r="E110" s="247"/>
      <c r="F110" s="183"/>
      <c r="G110" s="183"/>
      <c r="H110" s="245"/>
      <c r="I110" s="22"/>
      <c r="J110" s="351"/>
      <c r="K110" s="351"/>
      <c r="P110" s="26"/>
      <c r="Q110" s="26"/>
      <c r="R110" s="28"/>
      <c r="S110" s="29"/>
      <c r="T110" s="30"/>
      <c r="U110" s="30"/>
      <c r="V110" s="26"/>
    </row>
    <row r="111" spans="1:25" ht="15.75" customHeight="1" x14ac:dyDescent="0.45">
      <c r="A111" s="17"/>
      <c r="B111" s="168"/>
      <c r="C111" s="78"/>
      <c r="D111" s="78"/>
      <c r="E111" s="183"/>
      <c r="F111" s="183"/>
      <c r="G111" s="183"/>
      <c r="H111" s="245"/>
      <c r="I111" s="22"/>
      <c r="J111" s="131"/>
      <c r="K111" s="129"/>
      <c r="P111" s="26"/>
      <c r="Q111" s="26"/>
      <c r="R111" s="28"/>
      <c r="S111" s="29"/>
      <c r="T111" s="30"/>
      <c r="U111" s="30"/>
      <c r="V111" s="26"/>
    </row>
    <row r="112" spans="1:25" ht="15.75" customHeight="1" x14ac:dyDescent="0.45">
      <c r="A112" s="17"/>
      <c r="B112" s="410" t="str">
        <f>IF(D92="VOE", IF(E104+E105+E107= E108, "", "Base Pay + Overtime + Commissions/Tips do not add to the Gross Pay (Current Year).  Please correct the numbers or explain the difference."), "")</f>
        <v/>
      </c>
      <c r="C112" s="411"/>
      <c r="D112" s="411"/>
      <c r="E112" s="411"/>
      <c r="F112" s="411"/>
      <c r="G112" s="411"/>
      <c r="H112" s="412"/>
      <c r="I112" s="22"/>
      <c r="J112" s="131"/>
      <c r="K112" s="129"/>
      <c r="P112" s="26"/>
      <c r="Q112" s="26"/>
      <c r="R112" s="28"/>
      <c r="S112" s="29"/>
      <c r="T112" s="30"/>
      <c r="U112" s="30"/>
      <c r="V112" s="26"/>
    </row>
    <row r="113" spans="1:22" ht="15.75" customHeight="1" thickBot="1" x14ac:dyDescent="0.5">
      <c r="A113" s="17"/>
      <c r="B113" s="236"/>
      <c r="C113" s="405"/>
      <c r="D113" s="405"/>
      <c r="E113" s="70"/>
      <c r="F113" s="70"/>
      <c r="G113" s="248" t="s">
        <v>7</v>
      </c>
      <c r="H113" s="249">
        <f>IF(OR(C122 = "", D122="", E122=""), IF(OR(C121 = "", D121 = "", E121 = ""), (E120-C120)/2, (E121-C121)/2), (E122-C122)/2)</f>
        <v>0</v>
      </c>
      <c r="I113" s="22"/>
      <c r="J113" s="351"/>
      <c r="K113" s="351"/>
      <c r="P113" s="26"/>
      <c r="Q113" s="26"/>
      <c r="R113" s="28"/>
      <c r="S113" s="29"/>
      <c r="T113" s="30"/>
      <c r="U113" s="30"/>
      <c r="V113" s="26"/>
    </row>
    <row r="114" spans="1:22" ht="15.75" customHeight="1" thickBot="1" x14ac:dyDescent="0.5">
      <c r="A114" s="17"/>
      <c r="B114" s="250" t="s">
        <v>17</v>
      </c>
      <c r="C114" s="370" t="s">
        <v>115</v>
      </c>
      <c r="D114" s="370"/>
      <c r="E114" s="251"/>
      <c r="F114" s="371" t="s">
        <v>54</v>
      </c>
      <c r="G114" s="371"/>
      <c r="H114" s="252" t="str">
        <f>IF(OR(H113="", H113 = 0, H113&gt;31), "", IF(H113 &gt;20, "Monthly", IF(H113&gt;14, "Semi-Monthly", IF(H113&gt;9, "Bi-Weekly", "Weekly"))))</f>
        <v/>
      </c>
      <c r="I114" s="22"/>
      <c r="J114" s="404" t="s">
        <v>229</v>
      </c>
      <c r="K114" s="404"/>
      <c r="P114" s="26"/>
      <c r="Q114" s="26"/>
      <c r="R114" s="28"/>
      <c r="S114" s="29"/>
      <c r="T114" s="30"/>
      <c r="U114" s="30"/>
      <c r="V114" s="26"/>
    </row>
    <row r="115" spans="1:22" ht="15.75" customHeight="1" x14ac:dyDescent="0.45">
      <c r="A115" s="17"/>
      <c r="B115" s="253"/>
      <c r="C115" s="254"/>
      <c r="D115" s="254"/>
      <c r="E115" s="254"/>
      <c r="F115" s="255"/>
      <c r="G115" s="255"/>
      <c r="H115" s="252"/>
      <c r="I115" s="22"/>
      <c r="J115" s="351"/>
      <c r="K115" s="351"/>
      <c r="P115" s="26"/>
      <c r="Q115" s="26"/>
      <c r="R115" s="28"/>
      <c r="S115" s="29"/>
      <c r="T115" s="30"/>
      <c r="U115" s="30"/>
      <c r="V115" s="26"/>
    </row>
    <row r="116" spans="1:22" ht="15.75" customHeight="1" x14ac:dyDescent="0.45">
      <c r="A116" s="17"/>
      <c r="B116" s="168"/>
      <c r="C116" s="372" t="str">
        <f>IF(D92="Pay Stubs",IF(H90&lt;&gt;"",IF(OR(H90="Semi-Monthly",H90="Monthly"),"Enter number of Pay Periods to Date", IF(F116&gt;0,"Payroll Frequency changed, delete value in F115", "")),""), "")</f>
        <v/>
      </c>
      <c r="D116" s="372"/>
      <c r="E116" s="372"/>
      <c r="F116" s="256"/>
      <c r="G116" s="257">
        <f>IF(C116 = "Enter number of Pay Periods to Date", 50, 0)</f>
        <v>0</v>
      </c>
      <c r="H116" s="252"/>
      <c r="I116" s="22"/>
      <c r="J116" s="403" t="s">
        <v>321</v>
      </c>
      <c r="K116" s="403"/>
      <c r="P116" s="26"/>
      <c r="Q116" s="26"/>
      <c r="R116" s="28"/>
      <c r="S116" s="29"/>
      <c r="T116" s="30"/>
      <c r="U116" s="30"/>
      <c r="V116" s="26"/>
    </row>
    <row r="117" spans="1:22" ht="36" customHeight="1" x14ac:dyDescent="0.45">
      <c r="A117" s="17"/>
      <c r="B117" s="289"/>
      <c r="C117" s="373" t="str">
        <f xml:space="preserve"> IF(AND(OR(G137="", G137 = 0), OR(H137="", H137=0)), "", IF(H113&gt;31, "Pay stubs do not appear to be consecutive based on dates entered.", IF(OR( E121 &lt; C121, E121 &lt;D121, E122 &lt; C122, E122 &lt;D122), "Pay Stubs may be out of order.  Please check dates.",IF(H114 = "", "", IF(E114 = H114, "", "If Payroll Frequency selected does not equal Recommended please provide an explanation.")))))</f>
        <v/>
      </c>
      <c r="D117" s="373"/>
      <c r="E117" s="373"/>
      <c r="F117" s="373"/>
      <c r="G117" s="373"/>
      <c r="H117" s="374"/>
      <c r="I117" s="38"/>
      <c r="J117" s="403"/>
      <c r="K117" s="403"/>
      <c r="P117" s="26"/>
      <c r="Q117" s="26"/>
      <c r="R117" s="28"/>
      <c r="S117" s="29"/>
      <c r="T117" s="30"/>
      <c r="U117" s="30"/>
      <c r="V117" s="26"/>
    </row>
    <row r="118" spans="1:22" ht="15.75" customHeight="1" x14ac:dyDescent="0.45">
      <c r="A118" s="17"/>
      <c r="B118" s="168"/>
      <c r="C118" s="218"/>
      <c r="D118" s="78"/>
      <c r="E118" s="78"/>
      <c r="F118" s="78"/>
      <c r="G118" s="78"/>
      <c r="H118" s="219"/>
      <c r="I118" s="22"/>
      <c r="J118" s="351"/>
      <c r="K118" s="351"/>
      <c r="P118" s="26"/>
      <c r="Q118" s="26"/>
      <c r="R118" s="28"/>
      <c r="S118" s="29"/>
      <c r="T118" s="30"/>
      <c r="U118" s="30"/>
      <c r="V118" s="26"/>
    </row>
    <row r="119" spans="1:22" ht="23.65" thickBot="1" x14ac:dyDescent="0.5">
      <c r="A119" s="17"/>
      <c r="B119" s="258"/>
      <c r="C119" s="221" t="s">
        <v>66</v>
      </c>
      <c r="D119" s="221" t="s">
        <v>67</v>
      </c>
      <c r="E119" s="221" t="s">
        <v>250</v>
      </c>
      <c r="F119" s="220" t="s">
        <v>53</v>
      </c>
      <c r="G119" s="221" t="s">
        <v>52</v>
      </c>
      <c r="H119" s="221" t="s">
        <v>51</v>
      </c>
      <c r="I119" s="17"/>
      <c r="J119" s="351"/>
      <c r="K119" s="351"/>
      <c r="P119" s="26"/>
      <c r="Q119" s="26"/>
      <c r="R119" s="28"/>
      <c r="S119" s="29"/>
      <c r="T119" s="30"/>
      <c r="U119" s="30"/>
      <c r="V119" s="26"/>
    </row>
    <row r="120" spans="1:22" ht="15.75" customHeight="1" x14ac:dyDescent="0.45">
      <c r="A120" s="17"/>
      <c r="B120" s="259" t="s">
        <v>100</v>
      </c>
      <c r="C120" s="260"/>
      <c r="D120" s="261"/>
      <c r="E120" s="262"/>
      <c r="F120" s="375" t="str">
        <f>IF(D92 = "Pay Stubs", IF(AND(H90 &lt;&gt; "", F94 &lt;&gt; ""), IF(H90 = "Annual", "1 pay period to date", IF(OR(H90="Semi-Monthly", H90 = "Monthly"), "", IF(E114 = "", "",CONCATENATE(G92," pay periods to date")))), ""), "")</f>
        <v/>
      </c>
      <c r="G120" s="378" t="str">
        <f>IF(D92 = "Pay Stubs", IF(G124 = "Hourly Pay Rate", IF((C123+D123+E123)/3&gt;VLOOKUP(H90,PayPeriods,6,FALSE),CONCATENATE("Average hours &gt; ", ROUND(VLOOKUP(H90, PayPeriods, 6, FALSE),2), " (Standard Work Hours in Year / Pay Periods in Year); ", ROUND(VLOOKUP(H90, PayPeriods, 6, FALSE),2), " hours used to calculate base pay."), ""), ""), "")</f>
        <v/>
      </c>
      <c r="H120" s="379"/>
      <c r="I120" s="17"/>
      <c r="J120" s="351"/>
      <c r="K120" s="351"/>
      <c r="P120" s="26"/>
      <c r="Q120" s="26"/>
      <c r="R120" s="28"/>
      <c r="S120" s="29"/>
      <c r="T120" s="30"/>
      <c r="U120" s="30"/>
      <c r="V120" s="26"/>
    </row>
    <row r="121" spans="1:22" ht="15.75" customHeight="1" x14ac:dyDescent="0.45">
      <c r="A121" s="17"/>
      <c r="B121" s="259" t="s">
        <v>101</v>
      </c>
      <c r="C121" s="263"/>
      <c r="D121" s="264"/>
      <c r="E121" s="265"/>
      <c r="F121" s="376"/>
      <c r="G121" s="380"/>
      <c r="H121" s="381"/>
      <c r="I121" s="34"/>
      <c r="J121" s="403" t="s">
        <v>322</v>
      </c>
      <c r="K121" s="403"/>
      <c r="P121" s="26"/>
      <c r="Q121" s="26"/>
      <c r="R121" s="28"/>
      <c r="S121" s="29"/>
      <c r="T121" s="30"/>
      <c r="U121" s="30"/>
      <c r="V121" s="26"/>
    </row>
    <row r="122" spans="1:22" ht="15.75" customHeight="1" x14ac:dyDescent="0.45">
      <c r="A122" s="17"/>
      <c r="B122" s="259" t="s">
        <v>102</v>
      </c>
      <c r="C122" s="263"/>
      <c r="D122" s="264"/>
      <c r="E122" s="266"/>
      <c r="F122" s="376"/>
      <c r="G122" s="380"/>
      <c r="H122" s="381"/>
      <c r="I122" s="17"/>
      <c r="J122" s="403"/>
      <c r="K122" s="403"/>
      <c r="P122" s="26"/>
      <c r="Q122" s="26"/>
      <c r="R122" s="28"/>
      <c r="S122" s="29"/>
      <c r="T122" s="30"/>
      <c r="U122" s="30"/>
      <c r="V122" s="26"/>
    </row>
    <row r="123" spans="1:22" ht="16.5" customHeight="1" thickBot="1" x14ac:dyDescent="0.5">
      <c r="A123" s="17"/>
      <c r="B123" s="267" t="s">
        <v>338</v>
      </c>
      <c r="C123" s="268"/>
      <c r="D123" s="269"/>
      <c r="E123" s="270"/>
      <c r="F123" s="377"/>
      <c r="G123" s="380"/>
      <c r="H123" s="381"/>
      <c r="I123" s="17"/>
      <c r="J123" s="403" t="s">
        <v>340</v>
      </c>
      <c r="K123" s="403"/>
      <c r="P123" s="26"/>
      <c r="Q123" s="26"/>
      <c r="R123" s="28"/>
      <c r="S123" s="29"/>
      <c r="T123" s="30"/>
      <c r="U123" s="30"/>
      <c r="V123" s="26"/>
    </row>
    <row r="124" spans="1:22" ht="15.75" thickBot="1" x14ac:dyDescent="0.5">
      <c r="A124" s="17"/>
      <c r="B124" s="271" t="s">
        <v>27</v>
      </c>
      <c r="C124" s="272"/>
      <c r="D124" s="273"/>
      <c r="E124" s="274"/>
      <c r="F124" s="275" t="s">
        <v>90</v>
      </c>
      <c r="G124" s="382"/>
      <c r="H124" s="383"/>
      <c r="I124" s="17"/>
      <c r="J124" s="403"/>
      <c r="K124" s="403"/>
      <c r="P124" s="26"/>
      <c r="Q124" s="26"/>
      <c r="R124" s="28"/>
      <c r="S124" s="29"/>
      <c r="T124" s="30"/>
      <c r="U124" s="30"/>
      <c r="V124" s="26"/>
    </row>
    <row r="125" spans="1:22" ht="15.4" x14ac:dyDescent="0.45">
      <c r="A125" s="39"/>
      <c r="B125" s="276" t="s">
        <v>242</v>
      </c>
      <c r="C125" s="277">
        <f>SUM(C126:C134)</f>
        <v>0</v>
      </c>
      <c r="D125" s="277">
        <f t="shared" ref="D125:E125" si="2">SUM(D126:D134)</f>
        <v>0</v>
      </c>
      <c r="E125" s="277">
        <f t="shared" si="2"/>
        <v>0</v>
      </c>
      <c r="F125" s="277">
        <f>SUM(F126:F134)</f>
        <v>0</v>
      </c>
      <c r="G125" s="242" t="str">
        <f>IF(OR(E114 = "", G124 = ""), "", IF(AND(E121="", E122 = ""), "", IF(D92 = "Pay Stubs", IF(G124 = "Hourly Pay Rate", H95*E124*(VLOOKUP(H90,PayPeriods,3,FALSE)),E124*VLOOKUP(G124, PayRates, 2, FALSE)), "")))</f>
        <v/>
      </c>
      <c r="H125" s="231"/>
      <c r="I125" s="17"/>
      <c r="J125" s="403"/>
      <c r="K125" s="403"/>
      <c r="L125" s="32"/>
      <c r="M125" s="33"/>
      <c r="P125" s="26"/>
      <c r="Q125" s="26"/>
      <c r="R125" s="28"/>
      <c r="S125" s="29"/>
      <c r="T125" s="30"/>
      <c r="U125" s="30"/>
      <c r="V125" s="26"/>
    </row>
    <row r="126" spans="1:22" ht="15.75" customHeight="1" x14ac:dyDescent="0.45">
      <c r="A126" s="17"/>
      <c r="B126" s="278" t="s">
        <v>8</v>
      </c>
      <c r="C126" s="279"/>
      <c r="D126" s="273"/>
      <c r="E126" s="274"/>
      <c r="F126" s="241"/>
      <c r="G126" s="242"/>
      <c r="H126" s="231"/>
      <c r="I126" s="17"/>
      <c r="J126" s="351" t="s">
        <v>315</v>
      </c>
      <c r="K126" s="351"/>
      <c r="L126" s="32"/>
      <c r="M126" s="33"/>
      <c r="P126" s="26"/>
      <c r="Q126" s="26"/>
      <c r="R126" s="28"/>
      <c r="S126" s="29"/>
      <c r="T126" s="30"/>
      <c r="U126" s="30"/>
      <c r="V126" s="26"/>
    </row>
    <row r="127" spans="1:22" ht="15.75" customHeight="1" x14ac:dyDescent="0.45">
      <c r="A127" s="17"/>
      <c r="B127" s="278" t="s">
        <v>243</v>
      </c>
      <c r="C127" s="279"/>
      <c r="D127" s="273"/>
      <c r="E127" s="274"/>
      <c r="F127" s="241"/>
      <c r="G127" s="242"/>
      <c r="H127" s="231"/>
      <c r="I127" s="17"/>
      <c r="J127" s="351" t="s">
        <v>323</v>
      </c>
      <c r="K127" s="351"/>
      <c r="L127" s="32"/>
      <c r="M127" s="33"/>
      <c r="P127" s="26"/>
      <c r="Q127" s="26"/>
      <c r="R127" s="28"/>
      <c r="S127" s="29"/>
      <c r="T127" s="30"/>
      <c r="U127" s="30"/>
      <c r="V127" s="26"/>
    </row>
    <row r="128" spans="1:22" ht="15.75" customHeight="1" x14ac:dyDescent="0.45">
      <c r="A128" s="17"/>
      <c r="B128" s="278" t="s">
        <v>244</v>
      </c>
      <c r="C128" s="279"/>
      <c r="D128" s="273"/>
      <c r="E128" s="274"/>
      <c r="F128" s="241"/>
      <c r="G128" s="242"/>
      <c r="H128" s="231"/>
      <c r="I128" s="17"/>
      <c r="J128" s="351" t="s">
        <v>344</v>
      </c>
      <c r="K128" s="351"/>
      <c r="L128" s="32"/>
    </row>
    <row r="129" spans="1:12" ht="29.25" customHeight="1" x14ac:dyDescent="0.45">
      <c r="A129" s="17"/>
      <c r="B129" s="278" t="s">
        <v>245</v>
      </c>
      <c r="C129" s="279"/>
      <c r="D129" s="273"/>
      <c r="E129" s="274"/>
      <c r="F129" s="241"/>
      <c r="G129" s="242"/>
      <c r="H129" s="231"/>
      <c r="I129" s="17"/>
      <c r="J129" s="351" t="s">
        <v>343</v>
      </c>
      <c r="K129" s="351"/>
      <c r="L129" s="32"/>
    </row>
    <row r="130" spans="1:12" ht="15.4" x14ac:dyDescent="0.45">
      <c r="A130" s="17"/>
      <c r="B130" s="278" t="s">
        <v>246</v>
      </c>
      <c r="C130" s="279"/>
      <c r="D130" s="273"/>
      <c r="E130" s="274"/>
      <c r="F130" s="241"/>
      <c r="G130" s="242"/>
      <c r="H130" s="231"/>
      <c r="I130" s="17"/>
      <c r="J130" s="351"/>
      <c r="K130" s="351"/>
      <c r="L130" s="32"/>
    </row>
    <row r="131" spans="1:12" ht="15.4" x14ac:dyDescent="0.45">
      <c r="A131" s="17"/>
      <c r="B131" s="329" t="s">
        <v>342</v>
      </c>
      <c r="C131" s="279"/>
      <c r="D131" s="273"/>
      <c r="E131" s="274"/>
      <c r="F131" s="241"/>
      <c r="G131" s="242"/>
      <c r="H131" s="231"/>
      <c r="I131" s="17"/>
      <c r="J131" s="129"/>
      <c r="K131" s="129"/>
      <c r="L131" s="32"/>
    </row>
    <row r="132" spans="1:12" ht="15.75" customHeight="1" x14ac:dyDescent="0.45">
      <c r="A132" s="17"/>
      <c r="B132" s="278" t="s">
        <v>247</v>
      </c>
      <c r="C132" s="279"/>
      <c r="D132" s="273"/>
      <c r="E132" s="274"/>
      <c r="F132" s="241"/>
      <c r="G132" s="242"/>
      <c r="H132" s="231"/>
      <c r="I132" s="17"/>
      <c r="J132" s="133"/>
      <c r="K132" s="130"/>
      <c r="L132" s="32"/>
    </row>
    <row r="133" spans="1:12" ht="15.4" x14ac:dyDescent="0.45">
      <c r="A133" s="17"/>
      <c r="B133" s="278" t="s">
        <v>248</v>
      </c>
      <c r="C133" s="279"/>
      <c r="D133" s="273"/>
      <c r="E133" s="274"/>
      <c r="F133" s="241"/>
      <c r="G133" s="242"/>
      <c r="H133" s="231"/>
      <c r="I133" s="17"/>
      <c r="J133" s="127"/>
      <c r="K133" s="132"/>
      <c r="L133" s="32"/>
    </row>
    <row r="134" spans="1:12" s="41" customFormat="1" ht="15.4" x14ac:dyDescent="0.45">
      <c r="A134" s="17"/>
      <c r="B134" s="278" t="s">
        <v>249</v>
      </c>
      <c r="C134" s="279"/>
      <c r="D134" s="273"/>
      <c r="E134" s="274"/>
      <c r="F134" s="241"/>
      <c r="G134" s="242"/>
      <c r="H134" s="231"/>
      <c r="I134" s="17"/>
      <c r="J134" s="127"/>
      <c r="K134" s="132"/>
      <c r="L134" s="40"/>
    </row>
    <row r="135" spans="1:12" ht="15.4" x14ac:dyDescent="0.45">
      <c r="A135" s="17"/>
      <c r="B135" s="271" t="s">
        <v>16</v>
      </c>
      <c r="C135" s="272"/>
      <c r="D135" s="273"/>
      <c r="E135" s="274"/>
      <c r="F135" s="243"/>
      <c r="G135" s="280" t="str">
        <f>IF(E114="","",IF(AND(E121="",E122=""),"",IF(D92&lt;&gt;"Pay Stubs","", IF(YEAR(D94)=YEAR(E94), IF(OR(F135="", F135 = 0), (SUM(C135:E135)/3)*VLOOKUP(H90, PayPeriods, 3, FALSE), (F135/H94)*260), IF(G92=0,0,IF(OR(F135="", F135 = 0), SUM(C135:E135)/3*VLOOKUP(H90, PayPeriods, 3, FALSE), (F135/G92)*VLOOKUP(H90,PayPeriods,3,FALSE)))))))</f>
        <v/>
      </c>
      <c r="H135" s="235"/>
      <c r="I135" s="17"/>
      <c r="J135" s="403" t="s">
        <v>324</v>
      </c>
      <c r="K135" s="403"/>
      <c r="L135" s="25"/>
    </row>
    <row r="136" spans="1:12" ht="30.75" customHeight="1" x14ac:dyDescent="0.45">
      <c r="A136" s="17"/>
      <c r="B136" s="271" t="s">
        <v>33</v>
      </c>
      <c r="C136" s="272"/>
      <c r="D136" s="273"/>
      <c r="E136" s="274"/>
      <c r="F136" s="243"/>
      <c r="G136" s="281" t="str">
        <f>IF(E114="","",IF(AND(E121="",E122=""),"",IF(D92&lt;&gt;"Pay Stubs","", IF(YEAR(D94)=YEAR(E94), IF(OR(F136="", F136 = 0), (SUM(C136:E136)/3)*VLOOKUP(H90, PayPeriods, 3, FALSE), (F136/H94)*260), IF(G92=0,0,IF(OR(F136="", F136 = 0), SUM(C136:E136)/3*VLOOKUP(H90, PayPeriods, 3, FALSE), (F136/G92)*VLOOKUP(H90,PayPeriods,3,FALSE)))))))</f>
        <v/>
      </c>
      <c r="H136" s="235"/>
      <c r="I136" s="17"/>
      <c r="J136" s="403" t="s">
        <v>325</v>
      </c>
      <c r="K136" s="403"/>
      <c r="L136" s="16"/>
    </row>
    <row r="137" spans="1:12" ht="15.75" customHeight="1" x14ac:dyDescent="0.45">
      <c r="A137" s="17"/>
      <c r="B137" s="259" t="s">
        <v>103</v>
      </c>
      <c r="C137" s="272"/>
      <c r="D137" s="273"/>
      <c r="E137" s="274"/>
      <c r="F137" s="243"/>
      <c r="G137" s="280" t="str">
        <f>IF(E114 = "", "", IF(AND(E121 = "", E122=""), "", IF(D92 = "Pay Stubs", (G125+G135+G136), "")))</f>
        <v/>
      </c>
      <c r="H137" s="157" t="str">
        <f>IF(E114= "", "", IF(AND(E121="", E122 = ""), "", IF(D92 = "Pay Stubs", IF(YEAR(D94) = YEAR(F94), (F137/H94) *260, IF(G92 = 0, 0, (F137/G92)*VLOOKUP(H90,PayPeriods,3,FALSE))), "")))</f>
        <v/>
      </c>
      <c r="I137" s="17"/>
      <c r="J137" s="403" t="s">
        <v>326</v>
      </c>
      <c r="K137" s="403"/>
      <c r="L137" s="16"/>
    </row>
    <row r="138" spans="1:12" ht="15.4" x14ac:dyDescent="0.45">
      <c r="A138" s="17"/>
      <c r="B138" s="114"/>
      <c r="C138" s="183"/>
      <c r="D138" s="183"/>
      <c r="E138" s="183"/>
      <c r="F138" s="183"/>
      <c r="G138" s="183"/>
      <c r="H138" s="183"/>
      <c r="I138" s="17"/>
      <c r="J138" s="351"/>
      <c r="K138" s="351"/>
      <c r="L138" s="16"/>
    </row>
    <row r="139" spans="1:12" ht="15.75" customHeight="1" x14ac:dyDescent="0.45">
      <c r="A139" s="17"/>
      <c r="B139" s="282" t="str">
        <f>IF(D92 = "VOE", "", IF((F125+F135+F136) = 0, "",IF((F125+F135+F136) = F137, "", "Year to Date Base pay, Overtime and Other income do not add to the Gross Wages, please correct or explain.")))</f>
        <v/>
      </c>
      <c r="C139" s="73"/>
      <c r="D139" s="73"/>
      <c r="E139" s="183"/>
      <c r="F139" s="78"/>
      <c r="G139" s="78"/>
      <c r="H139" s="78"/>
      <c r="I139" s="22"/>
      <c r="J139" s="351"/>
      <c r="K139" s="351"/>
      <c r="L139" s="16"/>
    </row>
    <row r="140" spans="1:12" ht="15.75" customHeight="1" x14ac:dyDescent="0.45">
      <c r="A140" s="17"/>
      <c r="B140" s="282" t="str">
        <f>IF(D92 = "VOE", "", IF(F137 &lt; E137, "Year to Date Gross Wages must be greater than or equal to the last pay stub", ""))</f>
        <v/>
      </c>
      <c r="C140" s="73"/>
      <c r="D140" s="73"/>
      <c r="E140" s="78"/>
      <c r="F140" s="78"/>
      <c r="G140" s="78"/>
      <c r="H140" s="78"/>
      <c r="I140" s="22"/>
      <c r="J140" s="351"/>
      <c r="K140" s="351"/>
      <c r="L140" s="16"/>
    </row>
    <row r="141" spans="1:12" ht="15.75" customHeight="1" x14ac:dyDescent="0.45">
      <c r="A141" s="17"/>
      <c r="B141" s="73"/>
      <c r="C141" s="282"/>
      <c r="D141" s="73"/>
      <c r="E141" s="78"/>
      <c r="F141" s="78"/>
      <c r="G141" s="78"/>
      <c r="H141" s="78"/>
      <c r="I141" s="22"/>
      <c r="J141" s="351"/>
      <c r="K141" s="351"/>
      <c r="L141" s="16"/>
    </row>
    <row r="142" spans="1:12" ht="15.75" customHeight="1" x14ac:dyDescent="0.45">
      <c r="A142" s="17"/>
      <c r="B142" s="283" t="str">
        <f xml:space="preserve"> IF(AND(B143 = "", B144 = ""), "", "If Regular Base Hours and/or Base Pay Rate are not provided on the check stubs, enter the numbers calculated below.")</f>
        <v/>
      </c>
      <c r="C142" s="282"/>
      <c r="D142" s="73"/>
      <c r="E142" s="78"/>
      <c r="F142" s="78"/>
      <c r="G142" s="78"/>
      <c r="H142" s="78"/>
      <c r="I142" s="22"/>
      <c r="J142" s="351"/>
      <c r="K142" s="351"/>
      <c r="L142" s="16"/>
    </row>
    <row r="143" spans="1:12" ht="15.75" customHeight="1" x14ac:dyDescent="0.45">
      <c r="A143" s="17"/>
      <c r="B143" s="284" t="str">
        <f>IF(D92 = "Pay Stubs", IF(G124 = "Hourly Pay Rate", IF(AND(C143="", D143 = "", E143 = ""), "","Hours Calculator"), ""), "")</f>
        <v/>
      </c>
      <c r="C143" s="285" t="str">
        <f>IF(D92 = "Pay Stubs", IF(G124 = "Hourly Pay Rate", IF(C124 = "", "",C125/C124), ""), "")</f>
        <v/>
      </c>
      <c r="D143" s="285" t="str">
        <f>IF(D92 = "Pay Stubs", IF(G124 = "Hourly Pay Rate", IF(D124 = "", "", D125/D124), ""), "")</f>
        <v/>
      </c>
      <c r="E143" s="285" t="str">
        <f>IF(D92 = "Pay Stubs", IF(G124 = "Hourly Pay Rate", IF(E124 = "", "", E125/E124), ""), "")</f>
        <v/>
      </c>
      <c r="F143" s="78"/>
      <c r="G143" s="75"/>
      <c r="H143" s="73"/>
      <c r="I143" s="22"/>
      <c r="J143" s="351"/>
      <c r="K143" s="351"/>
      <c r="L143" s="16"/>
    </row>
    <row r="144" spans="1:12" ht="15.75" customHeight="1" x14ac:dyDescent="0.45">
      <c r="A144" s="17"/>
      <c r="B144" s="284" t="str">
        <f>IF(D92 = "Pay Stubs", IF(G124 = "Hourly Pay Rate", IF(AND(C144="", D144 = "", E144 = ""), "","Rate Calculator"), ""), "")</f>
        <v/>
      </c>
      <c r="C144" s="286" t="str">
        <f>IF(D92 = "Pay Stubs", IF(G124="Hourly Pay Rate", IF(OR(C123 = "",C123 = 0), "", C125/C123),""), "")</f>
        <v/>
      </c>
      <c r="D144" s="286" t="str">
        <f>IF(D92="Pay Stubs",IF(G124="Hourly Pay Rate",IF(OR(D123="", D123 = 0),"",D125/D123), ""),"")</f>
        <v/>
      </c>
      <c r="E144" s="286" t="str">
        <f>IF(D92 = "Pay Stubs", IF(G124="Hourly Pay Rate", IF(OR(E123 = "",E123 = 0), "", E125/E123), ""), "")</f>
        <v/>
      </c>
      <c r="F144" s="73"/>
      <c r="G144" s="75"/>
      <c r="H144" s="73"/>
      <c r="I144" s="22"/>
      <c r="J144" s="351"/>
      <c r="K144" s="351"/>
      <c r="L144" s="16"/>
    </row>
    <row r="145" spans="1:13" ht="15.75" customHeight="1" x14ac:dyDescent="0.45">
      <c r="A145" s="17"/>
      <c r="B145" s="78"/>
      <c r="C145" s="78"/>
      <c r="D145" s="78"/>
      <c r="E145" s="78"/>
      <c r="F145" s="78"/>
      <c r="G145" s="73"/>
      <c r="H145" s="287"/>
      <c r="I145" s="22"/>
      <c r="J145" s="351"/>
      <c r="K145" s="351"/>
      <c r="L145" s="16"/>
    </row>
    <row r="146" spans="1:13" ht="15.75" customHeight="1" x14ac:dyDescent="0.45">
      <c r="A146" s="17"/>
      <c r="B146" s="73"/>
      <c r="C146" s="73"/>
      <c r="D146" s="73"/>
      <c r="E146" s="73"/>
      <c r="F146" s="73"/>
      <c r="G146" s="73"/>
      <c r="H146" s="73"/>
      <c r="I146" s="17"/>
      <c r="J146" s="351"/>
      <c r="K146" s="351"/>
      <c r="L146" s="16"/>
    </row>
    <row r="147" spans="1:13" ht="15.75" customHeight="1" thickBot="1" x14ac:dyDescent="0.5">
      <c r="A147" s="17"/>
      <c r="B147" s="184" t="s">
        <v>59</v>
      </c>
      <c r="C147" s="185"/>
      <c r="D147" s="186" t="str">
        <f>E5</f>
        <v>Name not entered on Household Summary</v>
      </c>
      <c r="E147" s="185"/>
      <c r="F147" s="185"/>
      <c r="G147" s="185"/>
      <c r="H147" s="321" t="s">
        <v>234</v>
      </c>
      <c r="I147" s="22"/>
      <c r="J147" s="351"/>
      <c r="K147" s="351"/>
      <c r="L147" s="16"/>
    </row>
    <row r="148" spans="1:13" ht="15.75" customHeight="1" thickTop="1" thickBot="1" x14ac:dyDescent="0.5">
      <c r="A148" s="17"/>
      <c r="B148" s="187"/>
      <c r="C148" s="188"/>
      <c r="D148" s="189"/>
      <c r="E148" s="189"/>
      <c r="F148" s="189"/>
      <c r="G148" s="189"/>
      <c r="H148" s="190"/>
      <c r="I148" s="17"/>
      <c r="J148" s="413" t="s">
        <v>330</v>
      </c>
      <c r="K148" s="413"/>
      <c r="L148" s="16"/>
    </row>
    <row r="149" spans="1:13" ht="15.75" customHeight="1" thickBot="1" x14ac:dyDescent="0.5">
      <c r="A149" s="17"/>
      <c r="B149" s="191" t="s">
        <v>32</v>
      </c>
      <c r="C149" s="188" t="s">
        <v>6</v>
      </c>
      <c r="D149" s="352"/>
      <c r="E149" s="353"/>
      <c r="F149" s="353"/>
      <c r="G149" s="354"/>
      <c r="H149" s="192" t="str">
        <f>IF(D151="VOE", E161, IF(D151 = "Pay Stubs", E173, ""))</f>
        <v/>
      </c>
      <c r="I149" s="22"/>
      <c r="J149" s="351" t="s">
        <v>336</v>
      </c>
      <c r="K149" s="351"/>
      <c r="L149" s="16"/>
    </row>
    <row r="150" spans="1:13" ht="15.75" customHeight="1" thickBot="1" x14ac:dyDescent="0.5">
      <c r="A150" s="17"/>
      <c r="B150" s="191"/>
      <c r="C150" s="188"/>
      <c r="D150" s="193"/>
      <c r="E150" s="194"/>
      <c r="F150" s="194"/>
      <c r="G150" s="195" t="s">
        <v>70</v>
      </c>
      <c r="H150" s="196" t="s">
        <v>61</v>
      </c>
      <c r="I150" s="22"/>
      <c r="J150" s="351" t="s">
        <v>313</v>
      </c>
      <c r="K150" s="351"/>
      <c r="L150" s="16"/>
    </row>
    <row r="151" spans="1:13" ht="16.5" customHeight="1" thickBot="1" x14ac:dyDescent="0.5">
      <c r="A151" s="17"/>
      <c r="B151" s="191"/>
      <c r="C151" s="197" t="s">
        <v>36</v>
      </c>
      <c r="D151" s="198"/>
      <c r="E151" s="199" t="str">
        <f>IF(ISNUMBER(SEARCH("VOE",D151)),"Warning: Fill VOE Sec Only!!","Warning: Fill PayStubs Sec Only!!")</f>
        <v>Warning: Fill PayStubs Sec Only!!</v>
      </c>
      <c r="F151" s="200"/>
      <c r="G151" s="201" t="e">
        <f>IF(OR(H149 = "Monthly", H149="Semi-Monthly"), IF(D151="VOE", H162, IF(D151 = "Pay Stubs", F175, "")), ROUNDUP(H151,0))</f>
        <v>#VALUE!</v>
      </c>
      <c r="H151" s="288" t="e">
        <f>G153/(VLOOKUP(H149, PayPeriods, 2, FALSE))</f>
        <v>#VALUE!</v>
      </c>
      <c r="I151" s="22"/>
      <c r="J151" s="351" t="s">
        <v>337</v>
      </c>
      <c r="K151" s="351"/>
      <c r="L151" s="16"/>
    </row>
    <row r="152" spans="1:13" ht="15.75" thickBot="1" x14ac:dyDescent="0.5">
      <c r="A152" s="17"/>
      <c r="B152" s="191"/>
      <c r="C152" s="188"/>
      <c r="D152" s="203"/>
      <c r="E152" s="200"/>
      <c r="F152" s="195" t="s">
        <v>22</v>
      </c>
      <c r="G152" s="195" t="s">
        <v>72</v>
      </c>
      <c r="H152" s="196" t="s">
        <v>69</v>
      </c>
      <c r="I152" s="22"/>
      <c r="J152" s="351"/>
      <c r="K152" s="351"/>
      <c r="L152" s="16"/>
    </row>
    <row r="153" spans="1:13" ht="15.75" thickBot="1" x14ac:dyDescent="0.5">
      <c r="A153" s="17"/>
      <c r="B153" s="187"/>
      <c r="C153" s="197" t="s">
        <v>0</v>
      </c>
      <c r="D153" s="198"/>
      <c r="E153" s="204" t="e">
        <f>CONCATENATE("1/1/",YEAR(F153))</f>
        <v>#VALUE!</v>
      </c>
      <c r="F153" s="205" t="str">
        <f>IF(D151 = "VOE", E162, IF(D151 = "Pay Stubs", IF(OR(C181 = "", D181="",E181 = ""), IF(OR(C180 = "",D180="", E180=""), "", E180), E181),""))</f>
        <v/>
      </c>
      <c r="G153" s="205" t="e">
        <f>IF(YEAR(D153) = YEAR(F153), F153-D153+1,F153-E153+1)</f>
        <v>#VALUE!</v>
      </c>
      <c r="H153" s="206" t="e">
        <f>ROUNDUP(G153*(5/7), 0)</f>
        <v>#VALUE!</v>
      </c>
      <c r="I153" s="17"/>
      <c r="J153" s="351"/>
      <c r="K153" s="351"/>
      <c r="L153" s="16"/>
    </row>
    <row r="154" spans="1:13" ht="7.5" customHeight="1" thickBot="1" x14ac:dyDescent="0.5">
      <c r="A154" s="17"/>
      <c r="B154" s="207"/>
      <c r="C154" s="208"/>
      <c r="D154" s="209"/>
      <c r="E154" s="210"/>
      <c r="F154" s="210"/>
      <c r="G154" s="211" t="s">
        <v>71</v>
      </c>
      <c r="H154" s="212" t="str">
        <f>IF(D151 = "VOE", IF(E159&gt;VLOOKUP(H149, PayPeriods, 6, FALSE), VLOOKUP(H149, PayPeriods, 6, FALSE), E159),IF(D151="Pay Stubs", IF((C182+D182+E182)/3 &gt; VLOOKUP(H149, PayPeriods, 6, FALSE), VLOOKUP(H149, PayPeriods, 6, FALSE), (C182+D182+E182)/3), ""))</f>
        <v/>
      </c>
      <c r="I154" s="22"/>
      <c r="J154" s="351"/>
      <c r="K154" s="351"/>
      <c r="L154" s="16"/>
    </row>
    <row r="155" spans="1:13" ht="14.25" customHeight="1" thickTop="1" x14ac:dyDescent="0.45">
      <c r="A155" s="17"/>
      <c r="B155" s="168"/>
      <c r="C155" s="78"/>
      <c r="D155" s="213"/>
      <c r="E155" s="214"/>
      <c r="F155" s="214"/>
      <c r="G155" s="78"/>
      <c r="H155" s="215"/>
      <c r="I155" s="22"/>
      <c r="J155" s="127"/>
      <c r="K155" s="128"/>
      <c r="L155" s="26"/>
      <c r="M155" s="26"/>
    </row>
    <row r="156" spans="1:13" ht="14.25" customHeight="1" x14ac:dyDescent="0.45">
      <c r="A156" s="17"/>
      <c r="B156" s="216" t="s">
        <v>9</v>
      </c>
      <c r="C156" s="355" t="s">
        <v>38</v>
      </c>
      <c r="D156" s="355"/>
      <c r="E156" s="355"/>
      <c r="F156" s="355"/>
      <c r="G156" s="355"/>
      <c r="H156" s="356"/>
      <c r="I156" s="22"/>
      <c r="J156" s="404" t="s">
        <v>176</v>
      </c>
      <c r="K156" s="404"/>
      <c r="L156" s="26"/>
      <c r="M156" s="26"/>
    </row>
    <row r="157" spans="1:13" ht="16.5" customHeight="1" x14ac:dyDescent="0.45">
      <c r="A157" s="17"/>
      <c r="B157" s="217"/>
      <c r="C157" s="78"/>
      <c r="D157" s="213"/>
      <c r="E157" s="218"/>
      <c r="F157" s="218"/>
      <c r="G157" s="78"/>
      <c r="H157" s="219"/>
      <c r="I157" s="22"/>
      <c r="J157" s="403"/>
      <c r="K157" s="403"/>
      <c r="L157" s="26"/>
      <c r="M157" s="26"/>
    </row>
    <row r="158" spans="1:13" ht="24.75" customHeight="1" thickBot="1" x14ac:dyDescent="0.5">
      <c r="A158" s="17"/>
      <c r="B158" s="217"/>
      <c r="C158" s="73"/>
      <c r="D158" s="73"/>
      <c r="E158" s="220" t="s">
        <v>37</v>
      </c>
      <c r="F158" s="221" t="s">
        <v>50</v>
      </c>
      <c r="G158" s="221" t="s">
        <v>49</v>
      </c>
      <c r="H158" s="221" t="s">
        <v>51</v>
      </c>
      <c r="I158" s="24"/>
      <c r="J158" s="403" t="s">
        <v>314</v>
      </c>
      <c r="K158" s="403"/>
      <c r="L158" s="26"/>
      <c r="M158" s="26"/>
    </row>
    <row r="159" spans="1:13" ht="15.75" thickBot="1" x14ac:dyDescent="0.5">
      <c r="A159" s="17"/>
      <c r="B159" s="168"/>
      <c r="C159" s="406" t="s">
        <v>34</v>
      </c>
      <c r="D159" s="407"/>
      <c r="E159" s="222"/>
      <c r="F159" s="223"/>
      <c r="G159" s="224"/>
      <c r="H159" s="225"/>
      <c r="I159" s="22"/>
      <c r="J159" s="403"/>
      <c r="K159" s="403"/>
      <c r="L159" s="25"/>
    </row>
    <row r="160" spans="1:13" ht="15.75" thickBot="1" x14ac:dyDescent="0.5">
      <c r="A160" s="17"/>
      <c r="B160" s="357" t="str">
        <f>IF(D151 = "VOE", IF(G160 = "Hourly Pay Rate", IF(E159&gt;VLOOKUP(H149,PayPeriods,6,FALSE),CONCATENATE("    Average hours &gt; ", ROUND(VLOOKUP(H149, PayPeriods, 6, FALSE),2), " (Standard Work Hours in Year / Pay Periods in Year);  ", ROUND(VLOOKUP(H149, PayPeriods, 6, FALSE),2), " hours used."), ""), ""), "")</f>
        <v/>
      </c>
      <c r="C160" s="408" t="s">
        <v>27</v>
      </c>
      <c r="D160" s="409"/>
      <c r="E160" s="327"/>
      <c r="F160" s="226" t="s">
        <v>99</v>
      </c>
      <c r="G160" s="358"/>
      <c r="H160" s="359"/>
      <c r="I160" s="22"/>
      <c r="J160" s="129" t="s">
        <v>315</v>
      </c>
      <c r="K160" s="130" t="s">
        <v>316</v>
      </c>
      <c r="L160" s="25"/>
    </row>
    <row r="161" spans="1:25" ht="15.75" customHeight="1" x14ac:dyDescent="0.45">
      <c r="A161" s="17"/>
      <c r="B161" s="357"/>
      <c r="C161" s="406" t="s">
        <v>35</v>
      </c>
      <c r="D161" s="407"/>
      <c r="E161" s="227"/>
      <c r="F161" s="360" t="str">
        <f>IF(AND(E161 &lt;&gt; "Monthly", E161 &lt;&gt; "Semi-Monthly", H162&gt;0), "Payroll Frequency changed, delete value in H66", "")</f>
        <v/>
      </c>
      <c r="G161" s="361"/>
      <c r="H161" s="362"/>
      <c r="I161" s="22"/>
      <c r="J161" s="403" t="s">
        <v>317</v>
      </c>
      <c r="K161" s="403"/>
      <c r="L161" s="25"/>
    </row>
    <row r="162" spans="1:25" ht="15" customHeight="1" x14ac:dyDescent="0.45">
      <c r="A162" s="17"/>
      <c r="B162" s="357"/>
      <c r="C162" s="406" t="s">
        <v>22</v>
      </c>
      <c r="D162" s="407"/>
      <c r="E162" s="228"/>
      <c r="F162" s="363" t="str">
        <f>IF(D151 = "VOE", IF(H149 &lt;&gt; "", IF(H149 = "Annual", "1 pay period", IF(OR(E161="Semi-Monthly", E161 = "Monthly"), "Enter # of Pay Periods to Date", IF(E162 = "", "",CONCATENATE(G151," pay periods to date")))), ""), "")</f>
        <v/>
      </c>
      <c r="G162" s="363"/>
      <c r="H162" s="229"/>
      <c r="I162" s="31">
        <f>IF(F162 = "Enter # of Pay Periods to Date", 50, 0)</f>
        <v>0</v>
      </c>
      <c r="J162" s="351" t="s">
        <v>318</v>
      </c>
      <c r="K162" s="351"/>
      <c r="L162" s="25"/>
    </row>
    <row r="163" spans="1:25" ht="15.4" x14ac:dyDescent="0.45">
      <c r="A163" s="17"/>
      <c r="B163" s="357"/>
      <c r="C163" s="364" t="s">
        <v>242</v>
      </c>
      <c r="D163" s="365"/>
      <c r="E163" s="230"/>
      <c r="F163" s="171" t="str">
        <f>IF(G163 = "", "", IF(G163 = 0, 0, G163/VLOOKUP(H149, PayPeriods, 3, FALSE)))</f>
        <v/>
      </c>
      <c r="G163" s="157" t="str">
        <f>IF(OR(G160="", E161 = "", E162=""), "", IF(D151="VOE",IF(G160="Hourly Pay Rate",H154*E160*VLOOKUP(H149, PayPeriods, 4, FALSE) *(VLOOKUP(H149,PayPeriods,3,FALSE)),E160*VLOOKUP(G160,PayRates,2,FALSE)),""))</f>
        <v/>
      </c>
      <c r="H163" s="231"/>
      <c r="I163" s="23"/>
      <c r="J163" s="351"/>
      <c r="K163" s="351"/>
    </row>
    <row r="164" spans="1:25" ht="17.25" customHeight="1" x14ac:dyDescent="0.45">
      <c r="A164" s="17"/>
      <c r="B164" s="232"/>
      <c r="C164" s="364" t="s">
        <v>16</v>
      </c>
      <c r="D164" s="365"/>
      <c r="E164" s="230"/>
      <c r="F164" s="233" t="str">
        <f>IF(OR(G160="", E161 = "", E162=""), "", IF(D151="VOE",IF(YEAR(D153) = YEAR(E153), (E164/H153)*VLOOKUP(H149, PayPeriods, 5,FALSE), IF(G151 = 0, 0, E164/G151)), ""))</f>
        <v/>
      </c>
      <c r="G164" s="234" t="str">
        <f>IF(OR(G160="", E161 = "", E162=""), "", IF(D151= "VOE", IF(YEAR(D153) = YEAR(E153), (E164/H153)*VLOOKUP(H149, PayPeriods, 5, FALSE) * VLOOKUP(H149, PayPeriods, 3,FALSE), IF(G151 = 0, 0, (E164/G151)*VLOOKUP(H149, PayPeriods, 3, FALSE))), ""))</f>
        <v/>
      </c>
      <c r="H164" s="235"/>
      <c r="I164" s="23"/>
      <c r="J164" s="351"/>
      <c r="K164" s="351"/>
    </row>
    <row r="165" spans="1:25" ht="16.5" customHeight="1" x14ac:dyDescent="0.45">
      <c r="A165" s="17"/>
      <c r="B165" s="236"/>
      <c r="C165" s="366" t="s">
        <v>29</v>
      </c>
      <c r="D165" s="367"/>
      <c r="E165" s="237"/>
      <c r="F165" s="238"/>
      <c r="G165" s="239"/>
      <c r="H165" s="240"/>
      <c r="I165" s="23"/>
      <c r="J165" s="403" t="s">
        <v>319</v>
      </c>
      <c r="K165" s="403"/>
    </row>
    <row r="166" spans="1:25" ht="16.5" customHeight="1" x14ac:dyDescent="0.45">
      <c r="A166" s="17"/>
      <c r="B166" s="236"/>
      <c r="C166" s="368"/>
      <c r="D166" s="369"/>
      <c r="E166" s="241"/>
      <c r="F166" s="242" t="str">
        <f>IF(OR(G160="", E161 = "", E162=""), "", IF(D151="VOE", IF(YEAR(D153) = YEAR(E153), (E166/H153)*VLOOKUP(H149, PayPeriods, 5,FALSE), IF(G151 = 0, 0, E166/G151)),""))</f>
        <v/>
      </c>
      <c r="G166" s="180" t="str">
        <f>IF(OR(G160="", E161 = "", E162=""), "", IF(D151 = "VOE", IF(YEAR(D153) = YEAR(E153), (E166/H153)*VLOOKUP(H149, PayPeriods, 5, FALSE) * VLOOKUP(H149, PayPeriods, 3,FALSE), IF(G151 = 0, 0, E166/G151)*VLOOKUP(H149, PayPeriods, 3, FALSE)), ""))</f>
        <v/>
      </c>
      <c r="H166" s="231"/>
      <c r="I166" s="23"/>
      <c r="J166" s="403"/>
      <c r="K166" s="403"/>
    </row>
    <row r="167" spans="1:25" ht="16.5" customHeight="1" x14ac:dyDescent="0.45">
      <c r="A167" s="17"/>
      <c r="B167" s="236"/>
      <c r="C167" s="364" t="s">
        <v>39</v>
      </c>
      <c r="D167" s="365"/>
      <c r="E167" s="243"/>
      <c r="F167" s="244"/>
      <c r="G167" s="157" t="str">
        <f>IF(OR(G160="", E161 = "", E162=""), "", IF(D151 = "VOE", SUM(G163:G166),""))</f>
        <v/>
      </c>
      <c r="H167" s="155" t="str">
        <f>IF(OR(G160="",E161="",E162=""),"",IF(D151="VOE",IF(YEAR(D153) = YEAR(F153), (E167/H153) *260, IF(G151=0,0,(E167/G151)*VLOOKUP(H149,PayPeriods,3,FALSE))),""))</f>
        <v/>
      </c>
      <c r="I167" s="22"/>
      <c r="J167" s="403"/>
      <c r="K167" s="403"/>
    </row>
    <row r="168" spans="1:25" ht="15.4" x14ac:dyDescent="0.45">
      <c r="A168" s="17"/>
      <c r="B168" s="236"/>
      <c r="C168" s="364" t="str">
        <f>IF(E162="","Gross Pay Prior Year",CONCATENATE("Gross Pay ",YEAR(E162)-1))</f>
        <v>Gross Pay Prior Year</v>
      </c>
      <c r="D168" s="365"/>
      <c r="E168" s="243"/>
      <c r="F168" s="183"/>
      <c r="G168" s="183"/>
      <c r="H168" s="245"/>
      <c r="I168" s="22"/>
      <c r="J168" s="351"/>
      <c r="K168" s="351"/>
    </row>
    <row r="169" spans="1:25" ht="16.5" customHeight="1" thickBot="1" x14ac:dyDescent="0.5">
      <c r="A169" s="17"/>
      <c r="B169" s="246"/>
      <c r="C169" s="364" t="str">
        <f>IF(E162="","Gross Pay Prior Year",CONCATENATE("Gross Pay ",YEAR(E162)-2))</f>
        <v>Gross Pay Prior Year</v>
      </c>
      <c r="D169" s="365"/>
      <c r="E169" s="247"/>
      <c r="F169" s="183"/>
      <c r="G169" s="183"/>
      <c r="H169" s="245"/>
      <c r="I169" s="22"/>
      <c r="J169" s="351" t="s">
        <v>320</v>
      </c>
      <c r="K169" s="351"/>
    </row>
    <row r="170" spans="1:25" ht="13.5" customHeight="1" x14ac:dyDescent="0.45">
      <c r="A170" s="17"/>
      <c r="B170" s="168"/>
      <c r="C170" s="78"/>
      <c r="D170" s="78"/>
      <c r="E170" s="183"/>
      <c r="F170" s="183"/>
      <c r="G170" s="183"/>
      <c r="H170" s="245"/>
      <c r="I170" s="22"/>
      <c r="J170" s="351"/>
      <c r="K170" s="351"/>
    </row>
    <row r="171" spans="1:25" ht="13.5" customHeight="1" x14ac:dyDescent="0.45">
      <c r="A171" s="17"/>
      <c r="B171" s="410" t="str">
        <f>IF(D151="VOE", IF(E163+E164+E166= E167, "", "Base Pay + Overtime + Commissions/Tips do not add to the Gross Pay (Current Year).  Please correct the numbers or explain the difference."), "")</f>
        <v/>
      </c>
      <c r="C171" s="411"/>
      <c r="D171" s="411"/>
      <c r="E171" s="411"/>
      <c r="F171" s="411"/>
      <c r="G171" s="411"/>
      <c r="H171" s="412"/>
      <c r="I171" s="22"/>
      <c r="J171" s="131"/>
      <c r="K171" s="129"/>
    </row>
    <row r="172" spans="1:25" ht="15.75" customHeight="1" thickBot="1" x14ac:dyDescent="0.5">
      <c r="A172" s="17"/>
      <c r="B172" s="236"/>
      <c r="C172" s="405"/>
      <c r="D172" s="405"/>
      <c r="E172" s="70"/>
      <c r="F172" s="70"/>
      <c r="G172" s="248" t="s">
        <v>7</v>
      </c>
      <c r="H172" s="249">
        <f>IF(OR(C181 = "", D181="", E181=""), IF(OR(C180 = "", D180 = "", E180 = ""), (E179-C179)/2, (E180-C180)/2), (E181-C181)/2)</f>
        <v>0</v>
      </c>
      <c r="I172" s="22"/>
      <c r="J172" s="351"/>
      <c r="K172" s="351"/>
    </row>
    <row r="173" spans="1:25" ht="16.5" customHeight="1" thickBot="1" x14ac:dyDescent="0.5">
      <c r="A173" s="17"/>
      <c r="B173" s="250" t="s">
        <v>17</v>
      </c>
      <c r="C173" s="370" t="s">
        <v>115</v>
      </c>
      <c r="D173" s="370"/>
      <c r="E173" s="251"/>
      <c r="F173" s="371" t="s">
        <v>54</v>
      </c>
      <c r="G173" s="371"/>
      <c r="H173" s="252" t="str">
        <f>IF(OR(H172="", H172 = 0, H172&gt;31), "", IF(H172 &gt;20, "Monthly", IF(H172&gt;14, "Semi-Monthly", IF(H172&gt;9, "Bi-Weekly", "Weekly"))))</f>
        <v/>
      </c>
      <c r="I173" s="22"/>
      <c r="J173" s="404" t="s">
        <v>229</v>
      </c>
      <c r="K173" s="404"/>
    </row>
    <row r="174" spans="1:25" ht="15.4" x14ac:dyDescent="0.45">
      <c r="A174" s="17"/>
      <c r="B174" s="253"/>
      <c r="C174" s="254"/>
      <c r="D174" s="254"/>
      <c r="E174" s="254"/>
      <c r="F174" s="255"/>
      <c r="G174" s="255"/>
      <c r="H174" s="252"/>
      <c r="I174" s="22"/>
      <c r="J174" s="351"/>
      <c r="K174" s="351"/>
    </row>
    <row r="175" spans="1:25" ht="15.75" customHeight="1" x14ac:dyDescent="0.45">
      <c r="A175" s="17"/>
      <c r="B175" s="168"/>
      <c r="C175" s="372" t="str">
        <f>IF(D151="Pay Stubs",IF(H149&lt;&gt;"",IF(OR(H149="Semi-Monthly",H149="Monthly"),"Enter number of Pay Periods to Date", IF(F175&gt;0,"Payroll Frequency changed, delete value in F173", "")),""), "")</f>
        <v/>
      </c>
      <c r="D175" s="372"/>
      <c r="E175" s="372"/>
      <c r="F175" s="256"/>
      <c r="G175" s="257">
        <f>IF(C175 = "Enter number of Pay Periods to Date", 50, 0)</f>
        <v>0</v>
      </c>
      <c r="H175" s="252"/>
      <c r="I175" s="22"/>
      <c r="J175" s="403" t="s">
        <v>321</v>
      </c>
      <c r="K175" s="403"/>
      <c r="P175" s="25"/>
      <c r="Q175" s="26"/>
      <c r="R175" s="26"/>
      <c r="S175" s="26"/>
      <c r="T175" s="26"/>
      <c r="U175" s="26"/>
      <c r="V175" s="26"/>
      <c r="W175" s="26"/>
      <c r="X175" s="26"/>
      <c r="Y175" s="26"/>
    </row>
    <row r="176" spans="1:25" ht="27.75" customHeight="1" x14ac:dyDescent="0.45">
      <c r="A176" s="17"/>
      <c r="B176" s="217"/>
      <c r="C176" s="373" t="str">
        <f xml:space="preserve"> IF(AND(OR(G196="", G196 = 0), OR(H196="", H196=0)), "", IF(H172&gt;31, "Pay stubs do not appear to be consecutive based on dates entered.", IF(OR( E180 &lt; C180, E180 &lt;D180, E181 &lt; C181, E181 &lt;D181), "Pay Stubs may be out of order.  Please check dates.",IF(H173 = "", "", IF(E173 = H173, "", "If Payroll Frequency selected does not equal Recommended please provide an explanation.")))))</f>
        <v/>
      </c>
      <c r="D176" s="373"/>
      <c r="E176" s="373"/>
      <c r="F176" s="373"/>
      <c r="G176" s="373"/>
      <c r="H176" s="374"/>
      <c r="I176" s="22"/>
      <c r="J176" s="403"/>
      <c r="K176" s="403"/>
      <c r="P176" s="27"/>
      <c r="Q176" s="26"/>
      <c r="R176" s="28"/>
      <c r="S176" s="29"/>
      <c r="T176" s="30"/>
      <c r="U176" s="30"/>
      <c r="V176" s="26"/>
    </row>
    <row r="177" spans="1:22" ht="15.75" customHeight="1" x14ac:dyDescent="0.45">
      <c r="A177" s="17"/>
      <c r="B177" s="168"/>
      <c r="C177" s="218"/>
      <c r="D177" s="78"/>
      <c r="E177" s="78"/>
      <c r="F177" s="78"/>
      <c r="G177" s="78"/>
      <c r="H177" s="219"/>
      <c r="I177" s="22"/>
      <c r="J177" s="351"/>
      <c r="K177" s="351"/>
      <c r="P177" s="26"/>
      <c r="Q177" s="26"/>
      <c r="R177" s="28"/>
      <c r="S177" s="29"/>
      <c r="T177" s="30"/>
      <c r="U177" s="30"/>
      <c r="V177" s="26"/>
    </row>
    <row r="178" spans="1:22" ht="23.65" thickBot="1" x14ac:dyDescent="0.5">
      <c r="A178" s="17"/>
      <c r="B178" s="258"/>
      <c r="C178" s="221" t="s">
        <v>66</v>
      </c>
      <c r="D178" s="221" t="s">
        <v>67</v>
      </c>
      <c r="E178" s="221" t="s">
        <v>250</v>
      </c>
      <c r="F178" s="220" t="s">
        <v>53</v>
      </c>
      <c r="G178" s="221" t="s">
        <v>52</v>
      </c>
      <c r="H178" s="221" t="s">
        <v>51</v>
      </c>
      <c r="I178" s="17"/>
      <c r="J178" s="351"/>
      <c r="K178" s="351"/>
      <c r="P178" s="26"/>
      <c r="Q178" s="26"/>
      <c r="R178" s="28"/>
      <c r="S178" s="29"/>
      <c r="T178" s="30"/>
      <c r="U178" s="30"/>
      <c r="V178" s="26"/>
    </row>
    <row r="179" spans="1:22" ht="15.75" customHeight="1" x14ac:dyDescent="0.45">
      <c r="A179" s="17"/>
      <c r="B179" s="259" t="s">
        <v>100</v>
      </c>
      <c r="C179" s="260"/>
      <c r="D179" s="261"/>
      <c r="E179" s="262"/>
      <c r="F179" s="375" t="str">
        <f>IF(D151 = "Pay Stubs", IF(AND(H149 &lt;&gt; "", F153 &lt;&gt; ""), IF(H149 = "Annual", "1 pay period to date", IF(OR(H149="Semi-Monthly", H149 = "Monthly"), "", IF(E173 = "", "",CONCATENATE(G151," pay periods to date")))), ""), "")</f>
        <v/>
      </c>
      <c r="G179" s="378" t="str">
        <f>IF(D151 = "Pay Stubs", IF(G183 = "Hourly Pay Rate", IF((C182+D182+E182)/3&gt;VLOOKUP(H149,PayPeriods,6,FALSE),CONCATENATE("Average hours &gt; ", ROUND(VLOOKUP(H149, PayPeriods, 6, FALSE),2), " (Standard Work Hours in Year / Pay Periods in Year); ", ROUND(VLOOKUP(H149, PayPeriods, 6, FALSE),2), " hours used to calculate base pay."), ""), ""), "")</f>
        <v/>
      </c>
      <c r="H179" s="379"/>
      <c r="I179" s="17"/>
      <c r="J179" s="403" t="s">
        <v>322</v>
      </c>
      <c r="K179" s="403"/>
      <c r="P179" s="26"/>
      <c r="Q179" s="26"/>
      <c r="R179" s="28"/>
      <c r="S179" s="29"/>
      <c r="T179" s="30"/>
      <c r="U179" s="30"/>
      <c r="V179" s="26"/>
    </row>
    <row r="180" spans="1:22" ht="15.75" customHeight="1" x14ac:dyDescent="0.45">
      <c r="A180" s="17"/>
      <c r="B180" s="259" t="s">
        <v>101</v>
      </c>
      <c r="C180" s="263"/>
      <c r="D180" s="264"/>
      <c r="E180" s="265"/>
      <c r="F180" s="376"/>
      <c r="G180" s="380"/>
      <c r="H180" s="381"/>
      <c r="I180" s="34"/>
      <c r="J180" s="403"/>
      <c r="K180" s="403"/>
      <c r="P180" s="26"/>
      <c r="Q180" s="26"/>
      <c r="R180" s="28"/>
      <c r="S180" s="29"/>
      <c r="T180" s="30"/>
      <c r="U180" s="30"/>
      <c r="V180" s="26"/>
    </row>
    <row r="181" spans="1:22" ht="20.25" customHeight="1" x14ac:dyDescent="0.45">
      <c r="A181" s="17"/>
      <c r="B181" s="259" t="s">
        <v>102</v>
      </c>
      <c r="C181" s="263"/>
      <c r="D181" s="264"/>
      <c r="E181" s="266"/>
      <c r="F181" s="376"/>
      <c r="G181" s="380"/>
      <c r="H181" s="381"/>
      <c r="I181" s="17"/>
      <c r="J181" s="403" t="s">
        <v>340</v>
      </c>
      <c r="K181" s="403"/>
      <c r="P181" s="26"/>
      <c r="Q181" s="26"/>
      <c r="R181" s="28"/>
      <c r="S181" s="29"/>
      <c r="T181" s="30"/>
      <c r="U181" s="30"/>
      <c r="V181" s="26"/>
    </row>
    <row r="182" spans="1:22" ht="15.75" thickBot="1" x14ac:dyDescent="0.5">
      <c r="A182" s="17"/>
      <c r="B182" s="267" t="s">
        <v>338</v>
      </c>
      <c r="C182" s="268"/>
      <c r="D182" s="269"/>
      <c r="E182" s="270"/>
      <c r="F182" s="377"/>
      <c r="G182" s="380"/>
      <c r="H182" s="381"/>
      <c r="I182" s="17"/>
      <c r="J182" s="403"/>
      <c r="K182" s="403"/>
      <c r="P182" s="26"/>
      <c r="Q182" s="26"/>
      <c r="R182" s="28"/>
      <c r="S182" s="29"/>
      <c r="T182" s="30"/>
      <c r="U182" s="30"/>
      <c r="V182" s="26"/>
    </row>
    <row r="183" spans="1:22" ht="15.75" thickBot="1" x14ac:dyDescent="0.5">
      <c r="A183" s="17"/>
      <c r="B183" s="271" t="s">
        <v>27</v>
      </c>
      <c r="C183" s="272"/>
      <c r="D183" s="273"/>
      <c r="E183" s="274"/>
      <c r="F183" s="275" t="s">
        <v>90</v>
      </c>
      <c r="G183" s="382"/>
      <c r="H183" s="383"/>
      <c r="I183" s="17"/>
      <c r="J183" s="403"/>
      <c r="K183" s="403"/>
      <c r="P183" s="26"/>
      <c r="Q183" s="26"/>
      <c r="R183" s="28"/>
      <c r="S183" s="29"/>
      <c r="T183" s="30"/>
      <c r="U183" s="30"/>
      <c r="V183" s="26"/>
    </row>
    <row r="184" spans="1:22" ht="15.75" customHeight="1" x14ac:dyDescent="0.45">
      <c r="A184" s="17"/>
      <c r="B184" s="276" t="s">
        <v>242</v>
      </c>
      <c r="C184" s="277">
        <f>SUM(C185:C193)</f>
        <v>0</v>
      </c>
      <c r="D184" s="277">
        <f t="shared" ref="D184:E184" si="3">SUM(D185:D193)</f>
        <v>0</v>
      </c>
      <c r="E184" s="277">
        <f t="shared" si="3"/>
        <v>0</v>
      </c>
      <c r="F184" s="277">
        <f>SUM(F185:F193)</f>
        <v>0</v>
      </c>
      <c r="G184" s="242" t="str">
        <f>IF(OR(E173 = "", G183 = ""), "", IF(AND(E180="", E181 = ""), "", IF(D151 = "Pay Stubs", IF(G183 = "Hourly Pay Rate", H154*E183*(VLOOKUP(H149,PayPeriods,3,FALSE)),E183*VLOOKUP(G183, PayRates, 2, FALSE)), "")))</f>
        <v/>
      </c>
      <c r="H184" s="231"/>
      <c r="I184" s="17"/>
      <c r="J184" s="351" t="s">
        <v>315</v>
      </c>
      <c r="K184" s="351"/>
      <c r="P184" s="26"/>
      <c r="Q184" s="26"/>
      <c r="R184" s="28"/>
      <c r="S184" s="29"/>
      <c r="T184" s="30"/>
      <c r="U184" s="30"/>
      <c r="V184" s="26"/>
    </row>
    <row r="185" spans="1:22" ht="15.75" customHeight="1" x14ac:dyDescent="0.45">
      <c r="A185" s="17"/>
      <c r="B185" s="278" t="s">
        <v>8</v>
      </c>
      <c r="C185" s="279"/>
      <c r="D185" s="273"/>
      <c r="E185" s="274"/>
      <c r="F185" s="241"/>
      <c r="G185" s="242"/>
      <c r="H185" s="231"/>
      <c r="I185" s="17"/>
      <c r="J185" s="351" t="s">
        <v>323</v>
      </c>
      <c r="K185" s="351"/>
      <c r="P185" s="26"/>
      <c r="Q185" s="26"/>
      <c r="R185" s="28"/>
      <c r="S185" s="29"/>
      <c r="T185" s="30"/>
      <c r="U185" s="30"/>
      <c r="V185" s="26"/>
    </row>
    <row r="186" spans="1:22" ht="15.75" customHeight="1" x14ac:dyDescent="0.45">
      <c r="A186" s="17"/>
      <c r="B186" s="278" t="s">
        <v>243</v>
      </c>
      <c r="C186" s="279"/>
      <c r="D186" s="273"/>
      <c r="E186" s="274"/>
      <c r="F186" s="241"/>
      <c r="G186" s="242"/>
      <c r="H186" s="231"/>
      <c r="I186" s="17"/>
      <c r="J186" s="351" t="s">
        <v>344</v>
      </c>
      <c r="K186" s="351"/>
      <c r="P186" s="26"/>
      <c r="Q186" s="26"/>
      <c r="R186" s="28"/>
      <c r="S186" s="29"/>
      <c r="T186" s="30"/>
      <c r="U186" s="30"/>
      <c r="V186" s="26"/>
    </row>
    <row r="187" spans="1:22" ht="30.75" customHeight="1" x14ac:dyDescent="0.45">
      <c r="A187" s="17"/>
      <c r="B187" s="278" t="s">
        <v>244</v>
      </c>
      <c r="C187" s="279"/>
      <c r="D187" s="273"/>
      <c r="E187" s="274"/>
      <c r="F187" s="241"/>
      <c r="G187" s="242"/>
      <c r="H187" s="231"/>
      <c r="I187" s="17"/>
      <c r="J187" s="351" t="s">
        <v>343</v>
      </c>
      <c r="K187" s="351"/>
      <c r="P187" s="26"/>
      <c r="Q187" s="26"/>
      <c r="R187" s="28"/>
      <c r="S187" s="29"/>
      <c r="T187" s="30"/>
      <c r="U187" s="30"/>
      <c r="V187" s="26"/>
    </row>
    <row r="188" spans="1:22" ht="15.75" customHeight="1" x14ac:dyDescent="0.45">
      <c r="A188" s="17"/>
      <c r="B188" s="278" t="s">
        <v>245</v>
      </c>
      <c r="C188" s="279"/>
      <c r="D188" s="273"/>
      <c r="E188" s="274"/>
      <c r="F188" s="241"/>
      <c r="G188" s="242"/>
      <c r="H188" s="231"/>
      <c r="I188" s="17"/>
      <c r="J188" s="403"/>
      <c r="K188" s="403"/>
      <c r="P188" s="26"/>
      <c r="Q188" s="26"/>
      <c r="R188" s="28"/>
      <c r="S188" s="29"/>
      <c r="T188" s="30"/>
      <c r="U188" s="30"/>
      <c r="V188" s="26"/>
    </row>
    <row r="189" spans="1:22" ht="15.75" customHeight="1" x14ac:dyDescent="0.45">
      <c r="A189" s="17"/>
      <c r="B189" s="278" t="s">
        <v>246</v>
      </c>
      <c r="C189" s="279"/>
      <c r="D189" s="273"/>
      <c r="E189" s="274"/>
      <c r="F189" s="241"/>
      <c r="G189" s="242"/>
      <c r="H189" s="231"/>
      <c r="I189" s="17"/>
      <c r="J189" s="403"/>
      <c r="K189" s="403"/>
      <c r="P189" s="26"/>
      <c r="Q189" s="26"/>
      <c r="R189" s="28"/>
      <c r="S189" s="29"/>
      <c r="T189" s="30"/>
      <c r="U189" s="30"/>
      <c r="V189" s="26"/>
    </row>
    <row r="190" spans="1:22" ht="15.75" customHeight="1" x14ac:dyDescent="0.45">
      <c r="A190" s="17"/>
      <c r="B190" s="329" t="s">
        <v>342</v>
      </c>
      <c r="C190" s="279"/>
      <c r="D190" s="273"/>
      <c r="E190" s="274"/>
      <c r="F190" s="241"/>
      <c r="G190" s="242"/>
      <c r="H190" s="231"/>
      <c r="I190" s="17"/>
      <c r="J190" s="130"/>
      <c r="K190" s="130"/>
      <c r="P190" s="26"/>
      <c r="Q190" s="26"/>
      <c r="R190" s="28"/>
      <c r="S190" s="29"/>
      <c r="T190" s="30"/>
      <c r="U190" s="30"/>
      <c r="V190" s="26"/>
    </row>
    <row r="191" spans="1:22" ht="15.75" customHeight="1" x14ac:dyDescent="0.45">
      <c r="A191" s="17"/>
      <c r="B191" s="278" t="s">
        <v>247</v>
      </c>
      <c r="C191" s="279"/>
      <c r="D191" s="273"/>
      <c r="E191" s="274"/>
      <c r="F191" s="241"/>
      <c r="G191" s="242"/>
      <c r="H191" s="231"/>
      <c r="I191" s="17"/>
      <c r="J191" s="133"/>
      <c r="K191" s="130"/>
      <c r="P191" s="26"/>
      <c r="Q191" s="26"/>
      <c r="R191" s="28"/>
      <c r="S191" s="29"/>
      <c r="T191" s="30"/>
      <c r="U191" s="30"/>
      <c r="V191" s="26"/>
    </row>
    <row r="192" spans="1:22" ht="15.75" customHeight="1" x14ac:dyDescent="0.45">
      <c r="A192" s="17"/>
      <c r="B192" s="278" t="s">
        <v>248</v>
      </c>
      <c r="C192" s="279"/>
      <c r="D192" s="273"/>
      <c r="E192" s="274"/>
      <c r="F192" s="241"/>
      <c r="G192" s="242"/>
      <c r="H192" s="231"/>
      <c r="I192" s="17"/>
      <c r="J192" s="133"/>
      <c r="K192" s="130"/>
      <c r="P192" s="26"/>
      <c r="Q192" s="26"/>
      <c r="R192" s="28"/>
      <c r="S192" s="29"/>
      <c r="T192" s="30"/>
      <c r="U192" s="30"/>
      <c r="V192" s="26"/>
    </row>
    <row r="193" spans="1:22" ht="15.75" customHeight="1" x14ac:dyDescent="0.45">
      <c r="A193" s="17"/>
      <c r="B193" s="278" t="s">
        <v>249</v>
      </c>
      <c r="C193" s="279"/>
      <c r="D193" s="273"/>
      <c r="E193" s="274"/>
      <c r="F193" s="241"/>
      <c r="G193" s="242"/>
      <c r="H193" s="231"/>
      <c r="I193" s="17"/>
      <c r="J193" s="127"/>
      <c r="K193" s="132"/>
      <c r="L193" s="32"/>
      <c r="M193" s="33"/>
      <c r="P193" s="26"/>
      <c r="Q193" s="26"/>
      <c r="R193" s="28"/>
      <c r="S193" s="29"/>
      <c r="T193" s="30"/>
      <c r="U193" s="30"/>
      <c r="V193" s="26"/>
    </row>
    <row r="194" spans="1:22" ht="21" customHeight="1" x14ac:dyDescent="0.45">
      <c r="A194" s="17"/>
      <c r="B194" s="271" t="s">
        <v>16</v>
      </c>
      <c r="C194" s="272"/>
      <c r="D194" s="273"/>
      <c r="E194" s="274"/>
      <c r="F194" s="243"/>
      <c r="G194" s="280" t="str">
        <f>IF(E173="","",IF(AND(E180="",E181=""),"",IF(D151&lt;&gt;"Pay Stubs","", IF(YEAR(D153)=YEAR(E153), IF(OR(F194="", F194 = 0), (SUM(C194:E194)/3)*VLOOKUP(H149, PayPeriods, 3, FALSE), (F194/H153)*260), IF(G151=0,0,IF(OR(F194="", F194 = 0), SUM(C194:E194)/3*VLOOKUP(H149, PayPeriods, 3, FALSE), (F194/G151)*VLOOKUP(H149,PayPeriods,3,FALSE)))))))</f>
        <v/>
      </c>
      <c r="H194" s="235"/>
      <c r="I194" s="17"/>
      <c r="J194" s="403" t="s">
        <v>324</v>
      </c>
      <c r="K194" s="403"/>
      <c r="L194" s="32"/>
      <c r="M194" s="33"/>
      <c r="P194" s="26"/>
      <c r="Q194" s="26"/>
      <c r="R194" s="28"/>
      <c r="S194" s="29"/>
      <c r="T194" s="30"/>
      <c r="U194" s="30"/>
      <c r="V194" s="26"/>
    </row>
    <row r="195" spans="1:22" ht="30" customHeight="1" x14ac:dyDescent="0.45">
      <c r="A195" s="17"/>
      <c r="B195" s="271" t="s">
        <v>33</v>
      </c>
      <c r="C195" s="272"/>
      <c r="D195" s="273"/>
      <c r="E195" s="274"/>
      <c r="F195" s="243"/>
      <c r="G195" s="281" t="str">
        <f>IF(E173="","",IF(AND(E180="",E181=""),"",IF(D151&lt;&gt;"Pay Stubs","", IF(YEAR(D153)=YEAR(E153), IF(OR(F195="", F195 = 0), (SUM(C195:E195)/3)*VLOOKUP(H149, PayPeriods, 3, FALSE), (F195/H153)*260), IF(G151=0,0,IF(OR(F195="", F195 = 0), SUM(C195:E195)/3*VLOOKUP(H149, PayPeriods, 3, FALSE), (F195/G151)*VLOOKUP(H149,PayPeriods,3,FALSE)))))))</f>
        <v/>
      </c>
      <c r="H195" s="235"/>
      <c r="I195" s="17"/>
      <c r="J195" s="403" t="s">
        <v>325</v>
      </c>
      <c r="K195" s="403"/>
      <c r="L195" s="32"/>
      <c r="M195" s="33"/>
      <c r="P195" s="26"/>
      <c r="Q195" s="26"/>
      <c r="R195" s="28"/>
      <c r="S195" s="29"/>
      <c r="T195" s="30"/>
      <c r="U195" s="30"/>
      <c r="V195" s="26"/>
    </row>
    <row r="196" spans="1:22" ht="15.75" customHeight="1" x14ac:dyDescent="0.45">
      <c r="A196" s="17"/>
      <c r="B196" s="259" t="s">
        <v>103</v>
      </c>
      <c r="C196" s="272"/>
      <c r="D196" s="273"/>
      <c r="E196" s="274"/>
      <c r="F196" s="243"/>
      <c r="G196" s="280" t="str">
        <f>IF(E173 = "", "", IF(AND(E180 = "", E181=""), "", IF(D151 = "Pay Stubs", (G184+G194+G195), "")))</f>
        <v/>
      </c>
      <c r="H196" s="157" t="str">
        <f>IF(E173= "", "", IF(AND(E180="", E181 = ""), "", IF(D151 = "Pay Stubs", IF(YEAR(D153) = YEAR(F153), (F196/H153) *260, IF(G151 = 0, 0, (F196/G151)*VLOOKUP(H149,PayPeriods,3,FALSE))), "")))</f>
        <v/>
      </c>
      <c r="I196" s="17"/>
      <c r="J196" s="403" t="s">
        <v>326</v>
      </c>
      <c r="K196" s="403"/>
      <c r="L196" s="32"/>
    </row>
    <row r="197" spans="1:22" ht="15.4" x14ac:dyDescent="0.45">
      <c r="A197" s="17"/>
      <c r="B197" s="114"/>
      <c r="C197" s="183"/>
      <c r="D197" s="183"/>
      <c r="E197" s="183"/>
      <c r="F197" s="183"/>
      <c r="G197" s="183"/>
      <c r="H197" s="183"/>
      <c r="I197" s="17"/>
      <c r="J197" s="351"/>
      <c r="K197" s="351"/>
      <c r="L197" s="32"/>
    </row>
    <row r="198" spans="1:22" ht="15.4" x14ac:dyDescent="0.45">
      <c r="A198" s="17"/>
      <c r="B198" s="282" t="str">
        <f>IF(D151 = "VOE", "", IF((F184+F194+F195) = 0, "",IF((F184+F194+F195) = F196, "", "Year to Date Base pay, Overtime and Other income do not add to the Gross Wages, please correct or explain.")))</f>
        <v/>
      </c>
      <c r="C198" s="73"/>
      <c r="D198" s="73"/>
      <c r="E198" s="183"/>
      <c r="F198" s="78"/>
      <c r="G198" s="78"/>
      <c r="H198" s="78"/>
      <c r="I198" s="22"/>
      <c r="J198" s="351"/>
      <c r="K198" s="351"/>
      <c r="L198" s="32"/>
    </row>
    <row r="199" spans="1:22" ht="15.4" x14ac:dyDescent="0.45">
      <c r="A199" s="17"/>
      <c r="B199" s="282" t="str">
        <f>IF(D151 = "VOE", "", IF(F196 &lt; E196, "Year to Date Gross Wages must be greater than or equal to the last pay stub", ""))</f>
        <v/>
      </c>
      <c r="C199" s="73"/>
      <c r="D199" s="73"/>
      <c r="E199" s="78"/>
      <c r="F199" s="78"/>
      <c r="G199" s="78"/>
      <c r="H199" s="78"/>
      <c r="I199" s="22"/>
      <c r="J199" s="351"/>
      <c r="K199" s="351"/>
      <c r="L199" s="32"/>
    </row>
    <row r="200" spans="1:22" ht="15.4" x14ac:dyDescent="0.45">
      <c r="A200" s="17"/>
      <c r="B200" s="73"/>
      <c r="C200" s="282"/>
      <c r="D200" s="73"/>
      <c r="E200" s="78"/>
      <c r="F200" s="78"/>
      <c r="G200" s="78"/>
      <c r="H200" s="78"/>
      <c r="I200" s="22"/>
      <c r="J200" s="351"/>
      <c r="K200" s="351"/>
      <c r="L200" s="32"/>
    </row>
    <row r="201" spans="1:22" ht="15.4" x14ac:dyDescent="0.45">
      <c r="A201" s="17"/>
      <c r="B201" s="283" t="str">
        <f xml:space="preserve"> IF(AND(B202 = "", B203 = ""), "", "If Regular Base Hours and/or Base Pay Rate are not provided on the check stubs, enter the numbers calculated below.")</f>
        <v/>
      </c>
      <c r="C201" s="282"/>
      <c r="D201" s="73"/>
      <c r="E201" s="78"/>
      <c r="F201" s="78"/>
      <c r="G201" s="78"/>
      <c r="H201" s="78"/>
      <c r="I201" s="22"/>
      <c r="J201" s="351"/>
      <c r="K201" s="351"/>
      <c r="L201" s="32"/>
    </row>
    <row r="202" spans="1:22" ht="15.4" x14ac:dyDescent="0.45">
      <c r="A202" s="17"/>
      <c r="B202" s="284" t="str">
        <f>IF(D151 = "Pay Stubs", IF(G183 = "Hourly Pay Rate", IF(AND(C202="", D202 = "", E202 = ""), "","Hours Calculator"), ""), "")</f>
        <v/>
      </c>
      <c r="C202" s="285" t="str">
        <f>IF(D151 = "Pay Stubs", IF(G183 = "Hourly Pay Rate", IF(C183 = "", "",C184/C183), ""), "")</f>
        <v/>
      </c>
      <c r="D202" s="285" t="str">
        <f>IF(D151 = "Pay Stubs", IF(G183 = "Hourly Pay Rate", IF(D183 = "", "", D184/D183), ""), "")</f>
        <v/>
      </c>
      <c r="E202" s="285" t="str">
        <f>IF(D151 = "Pay Stubs", IF(G183 = "Hourly Pay Rate", IF(E183 = "", "", E184/E183), ""), "")</f>
        <v/>
      </c>
      <c r="F202" s="78"/>
      <c r="G202" s="75"/>
      <c r="H202" s="73"/>
      <c r="I202" s="22"/>
      <c r="J202" s="351"/>
      <c r="K202" s="351"/>
      <c r="L202" s="25"/>
    </row>
    <row r="203" spans="1:22" ht="15.4" x14ac:dyDescent="0.45">
      <c r="A203" s="17"/>
      <c r="B203" s="284" t="str">
        <f>IF(D151 = "Pay Stubs", IF(G183 = "Hourly Pay Rate", IF(AND(C203="", D203 = "", E203 = ""), "","Rate Calculator"), ""), "")</f>
        <v/>
      </c>
      <c r="C203" s="286" t="str">
        <f>IF(D151 = "Pay Stubs", IF(G183="Hourly Pay Rate", IF(OR(C182 = "",C182 = 0), "", C184/C182),""), "")</f>
        <v/>
      </c>
      <c r="D203" s="286" t="str">
        <f>IF(D151="Pay Stubs",IF(G183="Hourly Pay Rate",IF(OR(D182="", D182 = 0),"",D184/D182), ""),"")</f>
        <v/>
      </c>
      <c r="E203" s="286" t="str">
        <f>IF(D151 = "Pay Stubs", IF(G183="Hourly Pay Rate", IF(OR(E182 = "",E182 = 0), "", E184/E182), ""), "")</f>
        <v/>
      </c>
      <c r="F203" s="73"/>
      <c r="G203" s="75"/>
      <c r="H203" s="73"/>
      <c r="I203" s="22"/>
      <c r="J203" s="351"/>
      <c r="K203" s="351"/>
      <c r="L203" s="16"/>
    </row>
    <row r="204" spans="1:22" ht="15.4" x14ac:dyDescent="0.45">
      <c r="A204" s="17"/>
      <c r="B204" s="78"/>
      <c r="C204" s="78"/>
      <c r="D204" s="78"/>
      <c r="E204" s="78"/>
      <c r="F204" s="78"/>
      <c r="G204" s="73"/>
      <c r="H204" s="287"/>
      <c r="I204" s="22"/>
      <c r="J204" s="351"/>
      <c r="K204" s="351"/>
      <c r="L204" s="16"/>
    </row>
    <row r="205" spans="1:22" ht="15.4" x14ac:dyDescent="0.45">
      <c r="A205" s="17"/>
      <c r="B205" s="73"/>
      <c r="C205" s="73"/>
      <c r="D205" s="73"/>
      <c r="E205" s="73"/>
      <c r="F205" s="73"/>
      <c r="G205" s="73"/>
      <c r="H205" s="73"/>
      <c r="I205" s="17"/>
      <c r="J205" s="351"/>
      <c r="K205" s="351"/>
      <c r="L205" s="16"/>
    </row>
    <row r="206" spans="1:22" ht="15.75" customHeight="1" thickBot="1" x14ac:dyDescent="0.5">
      <c r="A206" s="17"/>
      <c r="B206" s="184" t="s">
        <v>59</v>
      </c>
      <c r="C206" s="185"/>
      <c r="D206" s="186" t="str">
        <f>E5</f>
        <v>Name not entered on Household Summary</v>
      </c>
      <c r="E206" s="185"/>
      <c r="F206" s="185"/>
      <c r="G206" s="185"/>
      <c r="H206" s="321" t="s">
        <v>234</v>
      </c>
      <c r="I206" s="22"/>
      <c r="J206" s="351"/>
      <c r="K206" s="351"/>
      <c r="L206" s="16"/>
    </row>
    <row r="207" spans="1:22" ht="15.75" customHeight="1" thickTop="1" thickBot="1" x14ac:dyDescent="0.5">
      <c r="A207" s="17"/>
      <c r="B207" s="191"/>
      <c r="C207" s="188"/>
      <c r="D207" s="203"/>
      <c r="E207" s="200"/>
      <c r="F207" s="195"/>
      <c r="G207" s="195"/>
      <c r="H207" s="196"/>
      <c r="I207" s="22"/>
      <c r="J207" s="413" t="s">
        <v>330</v>
      </c>
      <c r="K207" s="413"/>
      <c r="L207" s="16"/>
    </row>
    <row r="208" spans="1:22" ht="16.5" customHeight="1" thickBot="1" x14ac:dyDescent="0.5">
      <c r="A208" s="17"/>
      <c r="B208" s="191" t="s">
        <v>64</v>
      </c>
      <c r="C208" s="188" t="s">
        <v>6</v>
      </c>
      <c r="D208" s="352"/>
      <c r="E208" s="353"/>
      <c r="F208" s="353"/>
      <c r="G208" s="354"/>
      <c r="H208" s="192" t="str">
        <f>IF(D210="VOE", E220, IF(D210 = "Pay Stubs", E232, ""))</f>
        <v/>
      </c>
      <c r="I208" s="22"/>
      <c r="J208" s="351" t="s">
        <v>336</v>
      </c>
      <c r="K208" s="351"/>
      <c r="L208" s="16"/>
    </row>
    <row r="209" spans="1:13" ht="15.75" customHeight="1" thickBot="1" x14ac:dyDescent="0.5">
      <c r="A209" s="17"/>
      <c r="B209" s="191"/>
      <c r="C209" s="188"/>
      <c r="D209" s="193"/>
      <c r="E209" s="194"/>
      <c r="F209" s="194"/>
      <c r="G209" s="195" t="s">
        <v>70</v>
      </c>
      <c r="H209" s="196" t="s">
        <v>61</v>
      </c>
      <c r="I209" s="22"/>
      <c r="J209" s="351" t="s">
        <v>313</v>
      </c>
      <c r="K209" s="351"/>
      <c r="L209" s="16"/>
    </row>
    <row r="210" spans="1:13" ht="15.75" customHeight="1" thickBot="1" x14ac:dyDescent="0.5">
      <c r="A210" s="17"/>
      <c r="B210" s="191"/>
      <c r="C210" s="197" t="s">
        <v>36</v>
      </c>
      <c r="D210" s="198"/>
      <c r="E210" s="199" t="str">
        <f>IF(ISNUMBER(SEARCH("VOE",D210)),"Warning: Fill VOE Sec Only!!","Warning: Fill PayStubs Sec Only!!")</f>
        <v>Warning: Fill PayStubs Sec Only!!</v>
      </c>
      <c r="F210" s="200"/>
      <c r="G210" s="201" t="e">
        <f>IF(OR(H208 = "Monthly", H208="Semi-Monthly"), IF(D210="VOE", H221, IF(D210 = "Pay Stubs", F234, "")), ROUNDUP(H210,0))</f>
        <v>#VALUE!</v>
      </c>
      <c r="H210" s="288" t="e">
        <f>G212/(VLOOKUP(H208, PayPeriods, 2, FALSE))</f>
        <v>#VALUE!</v>
      </c>
      <c r="I210" s="22"/>
      <c r="J210" s="351" t="s">
        <v>337</v>
      </c>
      <c r="K210" s="351"/>
      <c r="L210" s="16"/>
    </row>
    <row r="211" spans="1:13" ht="15.75" customHeight="1" thickBot="1" x14ac:dyDescent="0.5">
      <c r="A211" s="17"/>
      <c r="B211" s="191"/>
      <c r="C211" s="188"/>
      <c r="D211" s="203"/>
      <c r="E211" s="200"/>
      <c r="F211" s="195" t="s">
        <v>22</v>
      </c>
      <c r="G211" s="195" t="s">
        <v>72</v>
      </c>
      <c r="H211" s="196" t="s">
        <v>69</v>
      </c>
      <c r="I211" s="22"/>
      <c r="J211" s="351"/>
      <c r="K211" s="351"/>
      <c r="L211" s="16"/>
    </row>
    <row r="212" spans="1:13" ht="15.75" customHeight="1" thickBot="1" x14ac:dyDescent="0.5">
      <c r="A212" s="17"/>
      <c r="B212" s="187"/>
      <c r="C212" s="197" t="s">
        <v>0</v>
      </c>
      <c r="D212" s="290"/>
      <c r="E212" s="204" t="e">
        <f>CONCATENATE("1/1/",YEAR(F212))</f>
        <v>#VALUE!</v>
      </c>
      <c r="F212" s="205" t="str">
        <f>IF(D210 = "VOE", E221, IF(D210 = "Pay Stubs", IF(OR(C240 = "", D240="",E240 = ""), IF(OR(C239 = "",D239="", E239=""), "", E239), E240),""))</f>
        <v/>
      </c>
      <c r="G212" s="205" t="e">
        <f>IF(YEAR(D212) = YEAR(F212), F212-D212+1,F212-E212+1)</f>
        <v>#VALUE!</v>
      </c>
      <c r="H212" s="206" t="e">
        <f>ROUNDUP(G212*(5/7), 0)</f>
        <v>#VALUE!</v>
      </c>
      <c r="I212" s="17"/>
      <c r="J212" s="351"/>
      <c r="K212" s="351"/>
      <c r="L212" s="16"/>
    </row>
    <row r="213" spans="1:13" ht="15.75" customHeight="1" thickBot="1" x14ac:dyDescent="0.5">
      <c r="A213" s="17"/>
      <c r="B213" s="207"/>
      <c r="C213" s="208"/>
      <c r="D213" s="209"/>
      <c r="E213" s="210"/>
      <c r="F213" s="210"/>
      <c r="G213" s="211" t="s">
        <v>71</v>
      </c>
      <c r="H213" s="212" t="str">
        <f>IF(D210 = "VOE", IF(E218&gt;VLOOKUP(H208, PayPeriods, 6, FALSE), VLOOKUP(H208, PayPeriods, 6, FALSE), E218),IF(D210="Pay Stubs", IF((C241+D241+E241)/3 &gt; VLOOKUP(H208, PayPeriods, 6, FALSE), VLOOKUP(H208, PayPeriods, 6, FALSE), (C241+D241+E241)/3), ""))</f>
        <v/>
      </c>
      <c r="I213" s="22"/>
      <c r="J213" s="351"/>
      <c r="K213" s="351"/>
      <c r="L213" s="16"/>
    </row>
    <row r="214" spans="1:13" ht="15.75" customHeight="1" thickTop="1" x14ac:dyDescent="0.45">
      <c r="A214" s="17"/>
      <c r="B214" s="168"/>
      <c r="C214" s="78"/>
      <c r="D214" s="213"/>
      <c r="E214" s="214"/>
      <c r="F214" s="214"/>
      <c r="G214" s="78"/>
      <c r="H214" s="215"/>
      <c r="I214" s="22"/>
      <c r="J214" s="127"/>
      <c r="K214" s="128"/>
      <c r="L214" s="16"/>
    </row>
    <row r="215" spans="1:13" ht="15.75" customHeight="1" x14ac:dyDescent="0.45">
      <c r="A215" s="17"/>
      <c r="B215" s="216" t="s">
        <v>9</v>
      </c>
      <c r="C215" s="355" t="s">
        <v>38</v>
      </c>
      <c r="D215" s="355"/>
      <c r="E215" s="355"/>
      <c r="F215" s="355"/>
      <c r="G215" s="355"/>
      <c r="H215" s="356"/>
      <c r="I215" s="22"/>
      <c r="J215" s="404" t="s">
        <v>176</v>
      </c>
      <c r="K215" s="404"/>
      <c r="L215" s="16"/>
    </row>
    <row r="216" spans="1:13" ht="15.75" customHeight="1" x14ac:dyDescent="0.45">
      <c r="A216" s="17"/>
      <c r="B216" s="217"/>
      <c r="C216" s="78"/>
      <c r="D216" s="213"/>
      <c r="E216" s="218"/>
      <c r="F216" s="218"/>
      <c r="G216" s="78"/>
      <c r="H216" s="219"/>
      <c r="I216" s="22"/>
      <c r="J216" s="403"/>
      <c r="K216" s="403"/>
      <c r="L216" s="16"/>
    </row>
    <row r="217" spans="1:13" ht="24.75" customHeight="1" thickBot="1" x14ac:dyDescent="0.5">
      <c r="A217" s="17"/>
      <c r="B217" s="217"/>
      <c r="C217" s="73"/>
      <c r="D217" s="73"/>
      <c r="E217" s="220" t="s">
        <v>37</v>
      </c>
      <c r="F217" s="221" t="s">
        <v>50</v>
      </c>
      <c r="G217" s="221" t="s">
        <v>49</v>
      </c>
      <c r="H217" s="221" t="s">
        <v>51</v>
      </c>
      <c r="I217" s="24"/>
      <c r="J217" s="403" t="s">
        <v>314</v>
      </c>
      <c r="K217" s="403"/>
      <c r="L217" s="16"/>
    </row>
    <row r="218" spans="1:13" ht="15.75" customHeight="1" thickBot="1" x14ac:dyDescent="0.5">
      <c r="A218" s="17"/>
      <c r="B218" s="168"/>
      <c r="C218" s="406" t="s">
        <v>34</v>
      </c>
      <c r="D218" s="407"/>
      <c r="E218" s="222"/>
      <c r="F218" s="223"/>
      <c r="G218" s="224"/>
      <c r="H218" s="225"/>
      <c r="I218" s="22"/>
      <c r="J218" s="403"/>
      <c r="K218" s="403"/>
      <c r="L218" s="16"/>
    </row>
    <row r="219" spans="1:13" ht="15.75" thickBot="1" x14ac:dyDescent="0.5">
      <c r="A219" s="17"/>
      <c r="B219" s="357" t="str">
        <f>IF(D210 = "VOE", IF(G219 = "Hourly Pay Rate", IF(E218&gt;VLOOKUP(H208,PayPeriods,6,FALSE),CONCATENATE("    Average hours &gt; ", ROUND(VLOOKUP(H208, PayPeriods, 6, FALSE),2), " (Standard Work Hours in Year / Pay Periods in Year);  ", ROUND(VLOOKUP(H208, PayPeriods, 6, FALSE),2), " hours used."), ""), ""), "")</f>
        <v/>
      </c>
      <c r="C219" s="408" t="s">
        <v>27</v>
      </c>
      <c r="D219" s="409"/>
      <c r="E219" s="327"/>
      <c r="F219" s="226" t="s">
        <v>99</v>
      </c>
      <c r="G219" s="358"/>
      <c r="H219" s="359"/>
      <c r="I219" s="22"/>
      <c r="J219" s="129" t="s">
        <v>315</v>
      </c>
      <c r="K219" s="130" t="s">
        <v>316</v>
      </c>
      <c r="L219" s="16"/>
    </row>
    <row r="220" spans="1:13" ht="15.75" customHeight="1" x14ac:dyDescent="0.45">
      <c r="A220" s="17"/>
      <c r="B220" s="357"/>
      <c r="C220" s="406" t="s">
        <v>35</v>
      </c>
      <c r="D220" s="407"/>
      <c r="E220" s="227"/>
      <c r="F220" s="360" t="str">
        <f>IF(AND(E220 &lt;&gt; "Monthly", E220 &lt;&gt; "Semi-Monthly", H221&gt;0), "Payroll Frequency changed, delete value in H66", "")</f>
        <v/>
      </c>
      <c r="G220" s="361"/>
      <c r="H220" s="362"/>
      <c r="I220" s="56">
        <f>IF(F220 = "Enter # of Pay Periods to Date", 50, 0)</f>
        <v>0</v>
      </c>
      <c r="J220" s="403" t="s">
        <v>317</v>
      </c>
      <c r="K220" s="403"/>
      <c r="L220" s="16"/>
    </row>
    <row r="221" spans="1:13" ht="15.75" customHeight="1" x14ac:dyDescent="0.45">
      <c r="A221" s="17"/>
      <c r="B221" s="357"/>
      <c r="C221" s="406" t="s">
        <v>22</v>
      </c>
      <c r="D221" s="407"/>
      <c r="E221" s="228"/>
      <c r="F221" s="363" t="str">
        <f>IF(D210 = "VOE", IF(H208 &lt;&gt; "", IF(H208 = "Annual", "1 pay period", IF(OR(E220="Semi-Monthly", E220 = "Monthly"), "Enter # of Pay Periods to Date", IF(E221 = "", "",CONCATENATE(G210," pay periods to date")))), ""), "")</f>
        <v/>
      </c>
      <c r="G221" s="363"/>
      <c r="H221" s="229"/>
      <c r="I221" s="31"/>
      <c r="J221" s="351" t="s">
        <v>318</v>
      </c>
      <c r="K221" s="351"/>
      <c r="L221" s="16"/>
    </row>
    <row r="222" spans="1:13" ht="15.4" x14ac:dyDescent="0.45">
      <c r="A222" s="17"/>
      <c r="B222" s="357"/>
      <c r="C222" s="364" t="s">
        <v>8</v>
      </c>
      <c r="D222" s="365"/>
      <c r="E222" s="230"/>
      <c r="F222" s="171" t="str">
        <f>IF(G222 = "", "", IF(G222 = 0, 0, G222/VLOOKUP(H208, PayPeriods, 3, FALSE)))</f>
        <v/>
      </c>
      <c r="G222" s="157" t="str">
        <f>IF(OR(G219="", E220 = "", E221=""), "", IF(D210="VOE",IF(G219="Hourly Pay Rate",H213*E219*VLOOKUP(H208, PayPeriods, 4, FALSE) *(VLOOKUP(H208,PayPeriods,3,FALSE)),E219*VLOOKUP(G219,PayRates,2,FALSE)),""))</f>
        <v/>
      </c>
      <c r="H222" s="231"/>
      <c r="I222" s="23"/>
      <c r="J222" s="351"/>
      <c r="K222" s="351"/>
      <c r="L222" s="16"/>
    </row>
    <row r="223" spans="1:13" ht="14.25" customHeight="1" x14ac:dyDescent="0.45">
      <c r="A223" s="17"/>
      <c r="B223" s="232"/>
      <c r="C223" s="364" t="s">
        <v>16</v>
      </c>
      <c r="D223" s="365"/>
      <c r="E223" s="230"/>
      <c r="F223" s="233" t="str">
        <f>IF(OR(G219="", E220 = "", E221=""), "", IF(D210="VOE",IF(YEAR(D212) = YEAR(E212), (E223/H212)*VLOOKUP(H208, PayPeriods, 5,FALSE), IF(G210 = 0, 0, E223/G210)), ""))</f>
        <v/>
      </c>
      <c r="G223" s="234" t="str">
        <f>IF(OR(G219="", E220 = "", E221=""), "", IF(D210= "VOE", IF(YEAR(D212) = YEAR(E212), (E223/H212)*VLOOKUP(H208, PayPeriods, 5, FALSE) * VLOOKUP(H208, PayPeriods, 3,FALSE), IF(G210 = 0, 0, (E223/G210)*VLOOKUP(H208, PayPeriods, 3, FALSE))), ""))</f>
        <v/>
      </c>
      <c r="H223" s="235"/>
      <c r="I223" s="23"/>
      <c r="J223" s="351"/>
      <c r="K223" s="351"/>
      <c r="L223" s="26"/>
      <c r="M223" s="26"/>
    </row>
    <row r="224" spans="1:13" ht="14.25" customHeight="1" x14ac:dyDescent="0.45">
      <c r="A224" s="17"/>
      <c r="B224" s="236"/>
      <c r="C224" s="366" t="s">
        <v>29</v>
      </c>
      <c r="D224" s="367"/>
      <c r="E224" s="237"/>
      <c r="F224" s="238"/>
      <c r="G224" s="239"/>
      <c r="H224" s="240"/>
      <c r="I224" s="23"/>
      <c r="J224" s="403" t="s">
        <v>319</v>
      </c>
      <c r="K224" s="403"/>
      <c r="L224" s="26"/>
      <c r="M224" s="26"/>
    </row>
    <row r="225" spans="1:13" ht="16.5" customHeight="1" x14ac:dyDescent="0.45">
      <c r="A225" s="17"/>
      <c r="B225" s="236"/>
      <c r="C225" s="368"/>
      <c r="D225" s="369"/>
      <c r="E225" s="241"/>
      <c r="F225" s="242" t="str">
        <f>IF(OR(G219="", E220 = "", E221=""), "", IF(D210="VOE", IF(YEAR(D212) = YEAR(E212), (E225/H212)*VLOOKUP(H208, PayPeriods, 5,FALSE), IF(G210 = 0, 0, E225/G210)),""))</f>
        <v/>
      </c>
      <c r="G225" s="180" t="str">
        <f>IF(OR(G219="", E220 = "", E221=""), "", IF(D210 = "VOE", IF(YEAR(D212) = YEAR(E212), (E225/H212)*VLOOKUP(H208, PayPeriods, 5, FALSE) * VLOOKUP(H208, PayPeriods, 3,FALSE), IF(G210 = 0, 0, E225/G210)*VLOOKUP(H208, PayPeriods, 3, FALSE)), ""))</f>
        <v/>
      </c>
      <c r="H225" s="231"/>
      <c r="I225" s="23"/>
      <c r="J225" s="403"/>
      <c r="K225" s="403"/>
      <c r="L225" s="26"/>
      <c r="M225" s="26"/>
    </row>
    <row r="226" spans="1:13" ht="15.75" customHeight="1" x14ac:dyDescent="0.45">
      <c r="A226" s="17"/>
      <c r="B226" s="236"/>
      <c r="C226" s="364" t="s">
        <v>39</v>
      </c>
      <c r="D226" s="365"/>
      <c r="E226" s="243"/>
      <c r="F226" s="244"/>
      <c r="G226" s="157" t="str">
        <f>IF(OR(G219="", E220 = "", E221=""), "", IF(D210 = "VOE", SUM(G222:G225),""))</f>
        <v/>
      </c>
      <c r="H226" s="155" t="str">
        <f>IF(OR(G219="",E220="",E221=""),"",IF(D210="VOE",IF(YEAR(D212) = YEAR(F212), (E226/H212) *260, IF(G210=0,0,(E226/G210)*VLOOKUP(H208,PayPeriods,3,FALSE))),""))</f>
        <v/>
      </c>
      <c r="I226" s="22"/>
      <c r="J226" s="403"/>
      <c r="K226" s="403"/>
      <c r="L226" s="26"/>
      <c r="M226" s="26"/>
    </row>
    <row r="227" spans="1:13" ht="15.75" customHeight="1" x14ac:dyDescent="0.45">
      <c r="A227" s="17"/>
      <c r="B227" s="236"/>
      <c r="C227" s="364" t="str">
        <f>IF(E221="","Gross Pay Prior Year",CONCATENATE("Gross Pay ",YEAR(E221)-1))</f>
        <v>Gross Pay Prior Year</v>
      </c>
      <c r="D227" s="365"/>
      <c r="E227" s="243"/>
      <c r="F227" s="183"/>
      <c r="G227" s="183"/>
      <c r="H227" s="245"/>
      <c r="I227" s="22"/>
      <c r="J227" s="351" t="s">
        <v>320</v>
      </c>
      <c r="K227" s="351"/>
      <c r="L227" s="25"/>
    </row>
    <row r="228" spans="1:13" ht="15.75" thickBot="1" x14ac:dyDescent="0.5">
      <c r="A228" s="17"/>
      <c r="B228" s="246"/>
      <c r="C228" s="364" t="str">
        <f>IF(E221="","Gross Pay Prior Year",CONCATENATE("Gross Pay ",YEAR(E221)-2))</f>
        <v>Gross Pay Prior Year</v>
      </c>
      <c r="D228" s="365"/>
      <c r="E228" s="247"/>
      <c r="F228" s="183"/>
      <c r="G228" s="183"/>
      <c r="H228" s="245"/>
      <c r="I228" s="22"/>
      <c r="J228" s="351"/>
      <c r="K228" s="351"/>
      <c r="L228" s="25"/>
    </row>
    <row r="229" spans="1:13" ht="15.4" x14ac:dyDescent="0.45">
      <c r="A229" s="17"/>
      <c r="B229" s="168"/>
      <c r="C229" s="78"/>
      <c r="D229" s="78"/>
      <c r="E229" s="183"/>
      <c r="F229" s="183"/>
      <c r="G229" s="183"/>
      <c r="H229" s="245"/>
      <c r="I229" s="22"/>
      <c r="J229" s="131"/>
      <c r="K229" s="129"/>
      <c r="L229" s="25"/>
    </row>
    <row r="230" spans="1:13" ht="15" customHeight="1" x14ac:dyDescent="0.45">
      <c r="A230" s="17"/>
      <c r="B230" s="410" t="str">
        <f>IF(D210="VOE", IF(E222+E223+E225= E226, "", "Base Pay + Overtime + Commissions/Tips do not add to the Gross Pay (Current Year).  Please correct the numbers or explain the difference."), "")</f>
        <v/>
      </c>
      <c r="C230" s="411"/>
      <c r="D230" s="411"/>
      <c r="E230" s="411"/>
      <c r="F230" s="411"/>
      <c r="G230" s="411"/>
      <c r="H230" s="412"/>
      <c r="I230" s="22"/>
      <c r="J230" s="131"/>
      <c r="K230" s="129"/>
      <c r="L230" s="25"/>
    </row>
    <row r="231" spans="1:13" ht="15.75" thickBot="1" x14ac:dyDescent="0.5">
      <c r="A231" s="17"/>
      <c r="B231" s="236"/>
      <c r="C231" s="405"/>
      <c r="D231" s="405"/>
      <c r="E231" s="70"/>
      <c r="F231" s="70"/>
      <c r="G231" s="248" t="s">
        <v>7</v>
      </c>
      <c r="H231" s="249">
        <f>IF(OR(C240 = "", D240="", E240=""), IF(OR(C239 = "", D239 = "", E239 = ""), (E238-C238)/2, (E239-C239)/2), (E240-C240)/2)</f>
        <v>0</v>
      </c>
      <c r="I231" s="22"/>
      <c r="J231" s="351"/>
      <c r="K231" s="351"/>
    </row>
    <row r="232" spans="1:13" ht="16.5" customHeight="1" thickBot="1" x14ac:dyDescent="0.5">
      <c r="A232" s="17"/>
      <c r="B232" s="250" t="s">
        <v>17</v>
      </c>
      <c r="C232" s="370" t="s">
        <v>115</v>
      </c>
      <c r="D232" s="370"/>
      <c r="E232" s="251"/>
      <c r="F232" s="371" t="s">
        <v>54</v>
      </c>
      <c r="G232" s="371"/>
      <c r="H232" s="252" t="str">
        <f>IF(OR(H231="", H231 = 0, H231&gt;31), "", IF(H231 &gt;20, "Monthly", IF(H231&gt;14, "Semi-Monthly", IF(H231&gt;9, "Bi-Weekly", "Weekly"))))</f>
        <v/>
      </c>
      <c r="I232" s="22"/>
      <c r="J232" s="404" t="s">
        <v>229</v>
      </c>
      <c r="K232" s="404"/>
    </row>
    <row r="233" spans="1:13" ht="15.4" x14ac:dyDescent="0.45">
      <c r="A233" s="17"/>
      <c r="B233" s="253"/>
      <c r="C233" s="254"/>
      <c r="D233" s="254"/>
      <c r="E233" s="254"/>
      <c r="F233" s="255"/>
      <c r="G233" s="255"/>
      <c r="H233" s="252"/>
      <c r="I233" s="22"/>
      <c r="J233" s="351"/>
      <c r="K233" s="351"/>
    </row>
    <row r="234" spans="1:13" ht="15.75" customHeight="1" x14ac:dyDescent="0.45">
      <c r="A234" s="17"/>
      <c r="B234" s="168"/>
      <c r="C234" s="372" t="str">
        <f>IF(D210="Pay Stubs",IF(H208&lt;&gt;"",IF(OR(H208="Semi-Monthly",H208="Monthly"),"Enter number of Pay Periods to Date", IF(F234&gt;0,"Payroll Frequency changed, delete value in F231", "")),""), "")</f>
        <v/>
      </c>
      <c r="D234" s="372"/>
      <c r="E234" s="372"/>
      <c r="F234" s="256"/>
      <c r="G234" s="257">
        <f>IF(C234 = "Enter number of Pay Periods to Date", 50, 0)</f>
        <v>0</v>
      </c>
      <c r="H234" s="252"/>
      <c r="I234" s="22"/>
      <c r="J234" s="403" t="s">
        <v>321</v>
      </c>
      <c r="K234" s="403"/>
    </row>
    <row r="235" spans="1:13" ht="35.25" customHeight="1" x14ac:dyDescent="0.45">
      <c r="A235" s="17"/>
      <c r="B235" s="217"/>
      <c r="C235" s="373" t="str">
        <f xml:space="preserve"> IF(AND(OR(G255="", G255 = 0), OR(H255="", H255=0)), "", IF(H231&gt;31, "Pay stubs do not appear to be consecutive based on dates entered.", IF(OR( E239 &lt; C239, E239 &lt;D239, E240 &lt; C240, E240 &lt;D240), "Pay Stubs may be out of order.  Please check dates.",IF(H232 = "", "", IF(E232 = H232, "", "If Payroll Frequency selected does not equal Recommended please provide an explanation.")))))</f>
        <v/>
      </c>
      <c r="D235" s="373"/>
      <c r="E235" s="373"/>
      <c r="F235" s="373"/>
      <c r="G235" s="373"/>
      <c r="H235" s="374"/>
      <c r="I235" s="22"/>
      <c r="J235" s="403"/>
      <c r="K235" s="403"/>
    </row>
    <row r="236" spans="1:13" ht="15.4" x14ac:dyDescent="0.45">
      <c r="A236" s="17"/>
      <c r="B236" s="168"/>
      <c r="C236" s="218"/>
      <c r="D236" s="78"/>
      <c r="E236" s="78"/>
      <c r="F236" s="78"/>
      <c r="G236" s="78"/>
      <c r="H236" s="219"/>
      <c r="I236" s="22"/>
      <c r="J236" s="351"/>
      <c r="K236" s="351"/>
    </row>
    <row r="237" spans="1:13" ht="24.75" customHeight="1" thickBot="1" x14ac:dyDescent="0.5">
      <c r="A237" s="17"/>
      <c r="B237" s="258"/>
      <c r="C237" s="221" t="s">
        <v>66</v>
      </c>
      <c r="D237" s="221" t="s">
        <v>67</v>
      </c>
      <c r="E237" s="221" t="s">
        <v>250</v>
      </c>
      <c r="F237" s="220" t="s">
        <v>53</v>
      </c>
      <c r="G237" s="221" t="s">
        <v>52</v>
      </c>
      <c r="H237" s="221" t="s">
        <v>51</v>
      </c>
      <c r="I237" s="17"/>
      <c r="J237" s="403" t="s">
        <v>322</v>
      </c>
      <c r="K237" s="403"/>
    </row>
    <row r="238" spans="1:13" ht="13.5" customHeight="1" x14ac:dyDescent="0.45">
      <c r="A238" s="17"/>
      <c r="B238" s="259" t="s">
        <v>100</v>
      </c>
      <c r="C238" s="260"/>
      <c r="D238" s="261"/>
      <c r="E238" s="262"/>
      <c r="F238" s="375" t="str">
        <f>IF(D210 = "Pay Stubs", IF(AND(H208 &lt;&gt; "", F212 &lt;&gt; ""), IF(H208 = "Annual", "1 pay period to date", IF(OR(H208="Semi-Monthly", H208 = "Monthly"), "", IF(E232 = "", "",CONCATENATE(G210," pay periods to date")))), ""), "")</f>
        <v/>
      </c>
      <c r="G238" s="378" t="str">
        <f>IF(D210 = "Pay Stubs", IF(G242 = "Hourly Pay Rate", IF((C241+D241+E241)/3&gt;VLOOKUP(H208,PayPeriods,6,FALSE),CONCATENATE("Average hours &gt; ", ROUND(VLOOKUP(H208, PayPeriods, 6, FALSE),2), " (Standard Work Hours in Year / Pay Periods in Year); ", ROUND(VLOOKUP(H208, PayPeriods, 6, FALSE),2), " hours used to calculate base pay."), ""), ""), "")</f>
        <v/>
      </c>
      <c r="H238" s="379"/>
      <c r="I238" s="17"/>
      <c r="J238" s="403"/>
      <c r="K238" s="403"/>
    </row>
    <row r="239" spans="1:13" ht="15.75" customHeight="1" x14ac:dyDescent="0.45">
      <c r="A239" s="17"/>
      <c r="B239" s="259" t="s">
        <v>101</v>
      </c>
      <c r="C239" s="263"/>
      <c r="D239" s="264"/>
      <c r="E239" s="265"/>
      <c r="F239" s="376"/>
      <c r="G239" s="380"/>
      <c r="H239" s="381"/>
      <c r="I239" s="34"/>
      <c r="J239" s="403" t="s">
        <v>341</v>
      </c>
      <c r="K239" s="403"/>
    </row>
    <row r="240" spans="1:13" ht="15.4" x14ac:dyDescent="0.45">
      <c r="A240" s="17"/>
      <c r="B240" s="259" t="s">
        <v>102</v>
      </c>
      <c r="C240" s="263"/>
      <c r="D240" s="264"/>
      <c r="E240" s="266"/>
      <c r="F240" s="376"/>
      <c r="G240" s="380"/>
      <c r="H240" s="381"/>
      <c r="I240" s="17"/>
      <c r="J240" s="403"/>
      <c r="K240" s="403"/>
    </row>
    <row r="241" spans="1:25" ht="15.75" thickBot="1" x14ac:dyDescent="0.5">
      <c r="A241" s="17"/>
      <c r="B241" s="267" t="s">
        <v>338</v>
      </c>
      <c r="C241" s="268"/>
      <c r="D241" s="269"/>
      <c r="E241" s="270"/>
      <c r="F241" s="377"/>
      <c r="G241" s="380"/>
      <c r="H241" s="381"/>
      <c r="I241" s="17"/>
      <c r="J241" s="403"/>
      <c r="K241" s="403"/>
    </row>
    <row r="242" spans="1:25" ht="15.75" thickBot="1" x14ac:dyDescent="0.5">
      <c r="A242" s="17"/>
      <c r="B242" s="271" t="s">
        <v>27</v>
      </c>
      <c r="C242" s="272"/>
      <c r="D242" s="273"/>
      <c r="E242" s="274"/>
      <c r="F242" s="275" t="s">
        <v>90</v>
      </c>
      <c r="G242" s="382"/>
      <c r="H242" s="383"/>
      <c r="I242" s="17"/>
      <c r="J242" s="351" t="s">
        <v>315</v>
      </c>
      <c r="K242" s="351"/>
      <c r="P242" s="25"/>
      <c r="Q242" s="26"/>
      <c r="R242" s="26"/>
      <c r="S242" s="26"/>
      <c r="T242" s="26"/>
      <c r="U242" s="26"/>
      <c r="V242" s="26"/>
      <c r="W242" s="26"/>
      <c r="X242" s="26"/>
      <c r="Y242" s="26"/>
    </row>
    <row r="243" spans="1:25" ht="15.75" customHeight="1" x14ac:dyDescent="0.45">
      <c r="A243" s="17"/>
      <c r="B243" s="276" t="s">
        <v>242</v>
      </c>
      <c r="C243" s="277">
        <f>SUM(C244:C252)</f>
        <v>0</v>
      </c>
      <c r="D243" s="277">
        <f t="shared" ref="D243:E243" si="4">SUM(D244:D252)</f>
        <v>0</v>
      </c>
      <c r="E243" s="277">
        <f t="shared" si="4"/>
        <v>0</v>
      </c>
      <c r="F243" s="277">
        <f>SUM(F244:F252)</f>
        <v>0</v>
      </c>
      <c r="G243" s="242" t="str">
        <f>IF(OR(E232 = "", G242 = ""), "", IF(AND(E239="", E240 = ""), "", IF(D210 = "Pay Stubs", IF(G242 = "Hourly Pay Rate", H213*E242*(VLOOKUP(H208,PayPeriods,3,FALSE)),E242*VLOOKUP(G242, PayRates, 2, FALSE)), "")))</f>
        <v/>
      </c>
      <c r="H243" s="231"/>
      <c r="I243" s="17"/>
      <c r="J243" s="351" t="s">
        <v>323</v>
      </c>
      <c r="K243" s="351"/>
      <c r="P243" s="27"/>
      <c r="Q243" s="26"/>
      <c r="R243" s="28"/>
      <c r="S243" s="29"/>
      <c r="T243" s="30"/>
      <c r="U243" s="30"/>
      <c r="V243" s="26"/>
    </row>
    <row r="244" spans="1:25" ht="15.75" customHeight="1" x14ac:dyDescent="0.45">
      <c r="A244" s="17"/>
      <c r="B244" s="278" t="s">
        <v>8</v>
      </c>
      <c r="C244" s="279"/>
      <c r="D244" s="273"/>
      <c r="E244" s="274"/>
      <c r="F244" s="241"/>
      <c r="G244" s="242"/>
      <c r="H244" s="231"/>
      <c r="I244" s="17"/>
      <c r="J244" s="127"/>
      <c r="K244" s="132"/>
      <c r="P244" s="26"/>
      <c r="Q244" s="26"/>
      <c r="R244" s="28"/>
      <c r="S244" s="29"/>
      <c r="T244" s="30"/>
      <c r="U244" s="30"/>
      <c r="V244" s="26"/>
    </row>
    <row r="245" spans="1:25" ht="15.75" customHeight="1" x14ac:dyDescent="0.45">
      <c r="A245" s="17"/>
      <c r="B245" s="278" t="s">
        <v>243</v>
      </c>
      <c r="C245" s="279"/>
      <c r="D245" s="273"/>
      <c r="E245" s="274"/>
      <c r="F245" s="241"/>
      <c r="G245" s="242"/>
      <c r="H245" s="231"/>
      <c r="I245" s="17"/>
      <c r="J245" s="351" t="s">
        <v>344</v>
      </c>
      <c r="K245" s="351"/>
      <c r="P245" s="26"/>
      <c r="Q245" s="26"/>
      <c r="R245" s="28"/>
      <c r="S245" s="29"/>
      <c r="T245" s="30"/>
      <c r="U245" s="30"/>
      <c r="V245" s="26"/>
    </row>
    <row r="246" spans="1:25" ht="30.75" customHeight="1" x14ac:dyDescent="0.45">
      <c r="A246" s="17"/>
      <c r="B246" s="278" t="s">
        <v>244</v>
      </c>
      <c r="C246" s="279"/>
      <c r="D246" s="273"/>
      <c r="E246" s="274"/>
      <c r="F246" s="241"/>
      <c r="G246" s="242"/>
      <c r="H246" s="231"/>
      <c r="I246" s="17"/>
      <c r="J246" s="351" t="s">
        <v>343</v>
      </c>
      <c r="K246" s="351"/>
      <c r="P246" s="26"/>
      <c r="Q246" s="26"/>
      <c r="R246" s="28"/>
      <c r="S246" s="29"/>
      <c r="T246" s="30"/>
      <c r="U246" s="30"/>
      <c r="V246" s="26"/>
    </row>
    <row r="247" spans="1:25" ht="15.75" customHeight="1" x14ac:dyDescent="0.45">
      <c r="A247" s="17"/>
      <c r="B247" s="278" t="s">
        <v>245</v>
      </c>
      <c r="C247" s="279"/>
      <c r="D247" s="273"/>
      <c r="E247" s="274"/>
      <c r="F247" s="241"/>
      <c r="G247" s="242"/>
      <c r="H247" s="231"/>
      <c r="I247" s="17"/>
      <c r="J247" s="133"/>
      <c r="K247" s="130"/>
      <c r="P247" s="26"/>
      <c r="Q247" s="26"/>
      <c r="R247" s="28"/>
      <c r="S247" s="29"/>
      <c r="T247" s="30"/>
      <c r="U247" s="30"/>
      <c r="V247" s="26"/>
    </row>
    <row r="248" spans="1:25" ht="15.75" customHeight="1" x14ac:dyDescent="0.45">
      <c r="A248" s="17"/>
      <c r="B248" s="278" t="s">
        <v>246</v>
      </c>
      <c r="C248" s="279"/>
      <c r="D248" s="273"/>
      <c r="E248" s="274"/>
      <c r="F248" s="241"/>
      <c r="G248" s="242"/>
      <c r="H248" s="231"/>
      <c r="I248" s="17"/>
      <c r="J248" s="133"/>
      <c r="K248" s="130"/>
      <c r="P248" s="26"/>
      <c r="Q248" s="26"/>
      <c r="R248" s="28"/>
      <c r="S248" s="29"/>
      <c r="T248" s="30"/>
      <c r="U248" s="30"/>
      <c r="V248" s="26"/>
    </row>
    <row r="249" spans="1:25" ht="15.75" customHeight="1" x14ac:dyDescent="0.45">
      <c r="A249" s="17"/>
      <c r="B249" s="329" t="s">
        <v>342</v>
      </c>
      <c r="C249" s="279"/>
      <c r="D249" s="273"/>
      <c r="E249" s="274"/>
      <c r="F249" s="241"/>
      <c r="G249" s="242"/>
      <c r="H249" s="231"/>
      <c r="I249" s="17"/>
      <c r="J249" s="133"/>
      <c r="K249" s="130"/>
      <c r="P249" s="26"/>
      <c r="Q249" s="26"/>
      <c r="R249" s="28"/>
      <c r="S249" s="29"/>
      <c r="T249" s="30"/>
      <c r="U249" s="30"/>
      <c r="V249" s="26"/>
    </row>
    <row r="250" spans="1:25" ht="15.75" customHeight="1" x14ac:dyDescent="0.45">
      <c r="A250" s="17"/>
      <c r="B250" s="278" t="s">
        <v>247</v>
      </c>
      <c r="C250" s="279"/>
      <c r="D250" s="273"/>
      <c r="E250" s="274"/>
      <c r="F250" s="241"/>
      <c r="G250" s="242"/>
      <c r="H250" s="231"/>
      <c r="I250" s="17"/>
      <c r="J250" s="133"/>
      <c r="K250" s="130"/>
      <c r="P250" s="26"/>
      <c r="Q250" s="26"/>
      <c r="R250" s="28"/>
      <c r="S250" s="29"/>
      <c r="T250" s="30"/>
      <c r="U250" s="30"/>
      <c r="V250" s="26"/>
    </row>
    <row r="251" spans="1:25" ht="15.75" customHeight="1" x14ac:dyDescent="0.45">
      <c r="A251" s="17"/>
      <c r="B251" s="278" t="s">
        <v>248</v>
      </c>
      <c r="C251" s="279"/>
      <c r="D251" s="273"/>
      <c r="E251" s="274"/>
      <c r="F251" s="241"/>
      <c r="G251" s="242"/>
      <c r="H251" s="231"/>
      <c r="I251" s="17"/>
      <c r="J251" s="133"/>
      <c r="K251" s="130"/>
      <c r="P251" s="26"/>
      <c r="Q251" s="26"/>
      <c r="R251" s="28"/>
      <c r="S251" s="29"/>
      <c r="T251" s="30"/>
      <c r="U251" s="30"/>
      <c r="V251" s="26"/>
    </row>
    <row r="252" spans="1:25" ht="15.75" customHeight="1" x14ac:dyDescent="0.45">
      <c r="A252" s="17"/>
      <c r="B252" s="278" t="s">
        <v>249</v>
      </c>
      <c r="C252" s="279"/>
      <c r="D252" s="273"/>
      <c r="E252" s="274"/>
      <c r="F252" s="241"/>
      <c r="G252" s="242"/>
      <c r="H252" s="231"/>
      <c r="I252" s="17"/>
      <c r="J252" s="127"/>
      <c r="K252" s="132"/>
      <c r="P252" s="26"/>
      <c r="Q252" s="26"/>
      <c r="R252" s="28"/>
      <c r="S252" s="29"/>
      <c r="T252" s="30"/>
      <c r="U252" s="30"/>
      <c r="V252" s="26"/>
    </row>
    <row r="253" spans="1:25" ht="15.75" customHeight="1" x14ac:dyDescent="0.45">
      <c r="A253" s="17"/>
      <c r="B253" s="271" t="s">
        <v>16</v>
      </c>
      <c r="C253" s="272"/>
      <c r="D253" s="273"/>
      <c r="E253" s="274"/>
      <c r="F253" s="243"/>
      <c r="G253" s="280" t="str">
        <f>IF(E232="","",IF(AND(E239="",E240=""),"",IF(D210&lt;&gt;"Pay Stubs","", IF(YEAR(D212)=YEAR(E212), IF(OR(F253="", F253 = 0), (SUM(C253:E253)/3)*VLOOKUP(H208, PayPeriods, 3, FALSE), (F253/H212)*260), IF(G210=0,0,IF(OR(F253="", F253 = 0), SUM(C253:E253)/3*VLOOKUP(H208, PayPeriods, 3, FALSE), (F253/G210)*VLOOKUP(H208,PayPeriods,3,FALSE)))))))</f>
        <v/>
      </c>
      <c r="H253" s="235"/>
      <c r="I253" s="17"/>
      <c r="J253" s="403" t="s">
        <v>324</v>
      </c>
      <c r="K253" s="403"/>
      <c r="P253" s="26"/>
      <c r="Q253" s="26"/>
      <c r="R253" s="28"/>
      <c r="S253" s="29"/>
      <c r="T253" s="30"/>
      <c r="U253" s="30"/>
      <c r="V253" s="26"/>
    </row>
    <row r="254" spans="1:25" ht="26.25" customHeight="1" x14ac:dyDescent="0.45">
      <c r="A254" s="17"/>
      <c r="B254" s="271" t="s">
        <v>33</v>
      </c>
      <c r="C254" s="272"/>
      <c r="D254" s="273"/>
      <c r="E254" s="274"/>
      <c r="F254" s="243"/>
      <c r="G254" s="281" t="str">
        <f>IF(E232="","",IF(AND(E239="",E240=""),"",IF(D210&lt;&gt;"Pay Stubs","", IF(YEAR(D212)=YEAR(E212), IF(OR(F254="", F254 = 0), (SUM(C254:E254)/3)*VLOOKUP(H208, PayPeriods, 3, FALSE), (F254/H212)*260), IF(G210=0,0,IF(OR(F254="", F254 = 0), SUM(C254:E254)/3*VLOOKUP(H208, PayPeriods, 3, FALSE), (F254/G210)*VLOOKUP(H208,PayPeriods,3,FALSE)))))))</f>
        <v/>
      </c>
      <c r="H254" s="235"/>
      <c r="I254" s="17"/>
      <c r="J254" s="403" t="s">
        <v>325</v>
      </c>
      <c r="K254" s="403"/>
      <c r="P254" s="26"/>
      <c r="Q254" s="26"/>
      <c r="R254" s="28"/>
      <c r="S254" s="29"/>
      <c r="T254" s="30"/>
      <c r="U254" s="30"/>
      <c r="V254" s="26"/>
    </row>
    <row r="255" spans="1:25" ht="15.75" customHeight="1" x14ac:dyDescent="0.45">
      <c r="A255" s="17"/>
      <c r="B255" s="259" t="s">
        <v>103</v>
      </c>
      <c r="C255" s="272"/>
      <c r="D255" s="273"/>
      <c r="E255" s="274"/>
      <c r="F255" s="243"/>
      <c r="G255" s="280" t="str">
        <f>IF(E232 = "", "", IF(AND(E239 = "", E240=""), "", IF(D210 = "Pay Stubs", (G243+G253+G254), "")))</f>
        <v/>
      </c>
      <c r="H255" s="157" t="str">
        <f>IF(E232= "", "", IF(AND(E239="", E240 = ""), "", IF(D210 = "Pay Stubs", IF(YEAR(D212) = YEAR(F212), (F255/H212) *260, IF(G210 = 0, 0, (F255/G210)*VLOOKUP(H208,PayPeriods,3,FALSE))), "")))</f>
        <v/>
      </c>
      <c r="I255" s="17"/>
      <c r="J255" s="403" t="s">
        <v>326</v>
      </c>
      <c r="K255" s="403"/>
      <c r="P255" s="26"/>
      <c r="Q255" s="26"/>
      <c r="R255" s="28"/>
      <c r="S255" s="29"/>
      <c r="T255" s="30"/>
      <c r="U255" s="30"/>
      <c r="V255" s="26"/>
    </row>
    <row r="256" spans="1:25" ht="15.75" customHeight="1" x14ac:dyDescent="0.45">
      <c r="A256" s="17"/>
      <c r="B256" s="114"/>
      <c r="C256" s="183"/>
      <c r="D256" s="183"/>
      <c r="E256" s="183"/>
      <c r="F256" s="183"/>
      <c r="G256" s="183"/>
      <c r="H256" s="183"/>
      <c r="I256" s="17"/>
      <c r="J256" s="127"/>
      <c r="K256" s="128"/>
      <c r="P256" s="26"/>
      <c r="Q256" s="26"/>
      <c r="R256" s="28"/>
      <c r="S256" s="29"/>
      <c r="T256" s="30"/>
      <c r="U256" s="30"/>
      <c r="V256" s="26"/>
    </row>
    <row r="257" spans="1:22" ht="15.75" customHeight="1" x14ac:dyDescent="0.45">
      <c r="A257" s="17"/>
      <c r="B257" s="282" t="str">
        <f>IF(D210 = "VOE", "", IF((F243+F253+F254) = 0, "",IF((F243+F253+F254) = F255, "", "Year to Date Base pay, Overtime and Other income do not add to the Gross Wages, please correct or explain.")))</f>
        <v/>
      </c>
      <c r="C257" s="73"/>
      <c r="D257" s="73"/>
      <c r="E257" s="183"/>
      <c r="F257" s="78"/>
      <c r="G257" s="78"/>
      <c r="H257" s="78"/>
      <c r="I257" s="22"/>
      <c r="J257" s="127"/>
      <c r="K257" s="128"/>
      <c r="P257" s="26"/>
      <c r="Q257" s="26"/>
      <c r="R257" s="28"/>
      <c r="S257" s="29"/>
      <c r="T257" s="30"/>
      <c r="U257" s="30"/>
      <c r="V257" s="26"/>
    </row>
    <row r="258" spans="1:22" ht="15.75" customHeight="1" x14ac:dyDescent="0.45">
      <c r="A258" s="17"/>
      <c r="B258" s="282" t="str">
        <f>IF(D210 = "VOE", "", IF(F255 &lt; E255, "Year to Date Gross Wages must be greater than or equal to the last pay stub", ""))</f>
        <v/>
      </c>
      <c r="C258" s="73"/>
      <c r="D258" s="73"/>
      <c r="E258" s="78"/>
      <c r="F258" s="78"/>
      <c r="G258" s="78"/>
      <c r="H258" s="78"/>
      <c r="I258" s="22"/>
      <c r="J258" s="127"/>
      <c r="K258" s="128"/>
      <c r="P258" s="26"/>
      <c r="Q258" s="26"/>
      <c r="R258" s="28"/>
      <c r="S258" s="29"/>
      <c r="T258" s="30"/>
      <c r="U258" s="30"/>
      <c r="V258" s="26"/>
    </row>
    <row r="259" spans="1:22" ht="15.75" customHeight="1" x14ac:dyDescent="0.45">
      <c r="A259" s="17"/>
      <c r="B259" s="73"/>
      <c r="C259" s="282"/>
      <c r="D259" s="73"/>
      <c r="E259" s="78"/>
      <c r="F259" s="78"/>
      <c r="G259" s="78"/>
      <c r="H259" s="78"/>
      <c r="I259" s="22"/>
      <c r="J259" s="127"/>
      <c r="K259" s="128"/>
      <c r="P259" s="26"/>
      <c r="Q259" s="26"/>
      <c r="R259" s="28"/>
      <c r="S259" s="29"/>
      <c r="T259" s="30"/>
      <c r="U259" s="30"/>
      <c r="V259" s="26"/>
    </row>
    <row r="260" spans="1:22" ht="15.75" customHeight="1" x14ac:dyDescent="0.45">
      <c r="A260" s="17"/>
      <c r="B260" s="283" t="str">
        <f xml:space="preserve"> IF(AND(B261 = "", B262 = ""), "", "If Regular Base Hours and/or Base Pay Rate are not provided on the check stubs, enter the numbers calculated below.")</f>
        <v/>
      </c>
      <c r="C260" s="282"/>
      <c r="D260" s="73"/>
      <c r="E260" s="78"/>
      <c r="F260" s="78"/>
      <c r="G260" s="78"/>
      <c r="H260" s="78"/>
      <c r="I260" s="22"/>
      <c r="J260" s="127"/>
      <c r="K260" s="128"/>
      <c r="L260" s="32"/>
      <c r="M260" s="33"/>
      <c r="P260" s="26"/>
      <c r="Q260" s="26"/>
      <c r="R260" s="28"/>
      <c r="S260" s="29"/>
      <c r="T260" s="30"/>
      <c r="U260" s="30"/>
      <c r="V260" s="26"/>
    </row>
    <row r="261" spans="1:22" ht="15.75" customHeight="1" x14ac:dyDescent="0.45">
      <c r="A261" s="17"/>
      <c r="B261" s="284" t="str">
        <f>IF(D210 = "Pay Stubs", IF(G242 = "Hourly Pay Rate", IF(AND(C261="", D261 = "", E261 = ""), "","Hours Calculator"), ""), "")</f>
        <v/>
      </c>
      <c r="C261" s="285" t="str">
        <f>IF(D210 = "Pay Stubs", IF(G242 = "Hourly Pay Rate", IF(C242 = "", "",C243/C242), ""), "")</f>
        <v/>
      </c>
      <c r="D261" s="285" t="str">
        <f>IF(D210 = "Pay Stubs", IF(G242 = "Hourly Pay Rate", IF(D242 = "", "", D243/D242), ""), "")</f>
        <v/>
      </c>
      <c r="E261" s="285" t="str">
        <f>IF(D210 = "Pay Stubs", IF(G242 = "Hourly Pay Rate", IF(E242 = "", "", E243/E242), ""), "")</f>
        <v/>
      </c>
      <c r="F261" s="78"/>
      <c r="G261" s="75"/>
      <c r="H261" s="73"/>
      <c r="I261" s="22"/>
      <c r="J261" s="127"/>
      <c r="K261" s="128"/>
      <c r="L261" s="32"/>
      <c r="M261" s="33"/>
      <c r="P261" s="26"/>
      <c r="Q261" s="26"/>
      <c r="R261" s="28"/>
      <c r="S261" s="29"/>
      <c r="T261" s="30"/>
      <c r="U261" s="30"/>
      <c r="V261" s="26"/>
    </row>
    <row r="262" spans="1:22" ht="15.4" x14ac:dyDescent="0.45">
      <c r="A262" s="17"/>
      <c r="B262" s="291"/>
      <c r="C262" s="286" t="str">
        <f>IF(D210 = "Pay Stubs", IF(G242="Hourly Pay Rate", IF(OR(C241 = "",C241 = 0), "", C243/C241),""), "")</f>
        <v/>
      </c>
      <c r="D262" s="286" t="str">
        <f>IF(D210="Pay Stubs",IF(G242="Hourly Pay Rate",IF(OR(D241="", D241 = 0),"",D243/D241), ""),"")</f>
        <v/>
      </c>
      <c r="E262" s="286" t="str">
        <f>IF(D210 = "Pay Stubs", IF(G242="Hourly Pay Rate", IF(OR(E241 = "",E241 = 0), "", E243/E241), ""), "")</f>
        <v/>
      </c>
      <c r="F262" s="73"/>
      <c r="G262" s="75"/>
      <c r="H262" s="73"/>
      <c r="I262" s="22"/>
      <c r="J262" s="127"/>
      <c r="K262" s="128"/>
      <c r="L262" s="32"/>
      <c r="M262" s="33"/>
      <c r="P262" s="26"/>
      <c r="Q262" s="26"/>
      <c r="R262" s="28"/>
      <c r="S262" s="29"/>
      <c r="T262" s="30"/>
      <c r="U262" s="30"/>
      <c r="V262" s="26"/>
    </row>
    <row r="263" spans="1:22" ht="15.4" x14ac:dyDescent="0.45">
      <c r="A263" s="17"/>
      <c r="B263" s="73"/>
      <c r="C263" s="78"/>
      <c r="D263" s="78"/>
      <c r="E263" s="78"/>
      <c r="F263" s="78"/>
      <c r="G263" s="73"/>
      <c r="H263" s="287"/>
      <c r="I263" s="22"/>
      <c r="J263" s="127"/>
      <c r="K263" s="128"/>
      <c r="L263" s="32"/>
    </row>
    <row r="264" spans="1:22" ht="15.75" customHeight="1" x14ac:dyDescent="0.45">
      <c r="A264" s="17"/>
      <c r="B264" s="114"/>
      <c r="C264" s="73"/>
      <c r="D264" s="73"/>
      <c r="E264" s="73"/>
      <c r="F264" s="73"/>
      <c r="G264" s="73"/>
      <c r="H264" s="73"/>
      <c r="I264" s="17"/>
      <c r="J264" s="127"/>
      <c r="K264" s="128"/>
      <c r="L264" s="32"/>
    </row>
    <row r="265" spans="1:22" ht="16.5" customHeight="1" thickBot="1" x14ac:dyDescent="0.5">
      <c r="A265" s="17"/>
      <c r="B265" s="384" t="s">
        <v>84</v>
      </c>
      <c r="C265" s="386" t="s">
        <v>290</v>
      </c>
      <c r="D265" s="387"/>
      <c r="E265" s="292"/>
      <c r="F265" s="388" t="s">
        <v>107</v>
      </c>
      <c r="G265" s="389"/>
      <c r="H265" s="293"/>
      <c r="I265" s="17"/>
      <c r="J265" s="402" t="s">
        <v>265</v>
      </c>
      <c r="K265" s="402"/>
      <c r="L265" s="32"/>
    </row>
    <row r="266" spans="1:22" ht="15.75" customHeight="1" x14ac:dyDescent="0.45">
      <c r="A266" s="17"/>
      <c r="B266" s="385"/>
      <c r="C266" s="70"/>
      <c r="D266" s="70"/>
      <c r="E266" s="70"/>
      <c r="F266" s="70"/>
      <c r="G266" s="70"/>
      <c r="H266" s="146"/>
      <c r="I266" s="17"/>
      <c r="J266" s="351" t="s">
        <v>331</v>
      </c>
      <c r="K266" s="351"/>
      <c r="L266" s="32"/>
    </row>
    <row r="267" spans="1:22" ht="45.75" customHeight="1" thickBot="1" x14ac:dyDescent="0.5">
      <c r="A267" s="17"/>
      <c r="B267" s="236"/>
      <c r="C267" s="294">
        <f>52-E265</f>
        <v>52</v>
      </c>
      <c r="D267" s="295">
        <f>IF(E268= "", 52, 52-E268)</f>
        <v>52</v>
      </c>
      <c r="E267" s="220" t="s">
        <v>37</v>
      </c>
      <c r="F267" s="296" t="s">
        <v>50</v>
      </c>
      <c r="G267" s="296" t="s">
        <v>109</v>
      </c>
      <c r="H267" s="296" t="s">
        <v>108</v>
      </c>
      <c r="I267" s="17"/>
      <c r="J267" s="351" t="s">
        <v>332</v>
      </c>
      <c r="K267" s="351"/>
      <c r="L267" s="32"/>
    </row>
    <row r="268" spans="1:22" ht="15.75" customHeight="1" x14ac:dyDescent="0.45">
      <c r="A268" s="17"/>
      <c r="B268" s="357" t="str">
        <f>IF(E265 &gt;0, CONCATENATE(52-E265, " weeks employed in calendar year."), "")</f>
        <v/>
      </c>
      <c r="C268" s="391" t="s">
        <v>106</v>
      </c>
      <c r="D268" s="393"/>
      <c r="E268" s="297"/>
      <c r="F268" s="298"/>
      <c r="G268" s="299"/>
      <c r="H268" s="300"/>
      <c r="I268" s="17"/>
      <c r="J268" s="351"/>
      <c r="K268" s="351"/>
      <c r="L268" s="32"/>
    </row>
    <row r="269" spans="1:22" ht="15.75" customHeight="1" x14ac:dyDescent="0.45">
      <c r="A269" s="17"/>
      <c r="B269" s="357"/>
      <c r="C269" s="394" t="s">
        <v>34</v>
      </c>
      <c r="D269" s="395"/>
      <c r="E269" s="301"/>
      <c r="F269" s="298"/>
      <c r="G269" s="299"/>
      <c r="H269" s="300"/>
      <c r="I269" s="17"/>
      <c r="J269" s="351" t="s">
        <v>303</v>
      </c>
      <c r="K269" s="351"/>
      <c r="L269" s="25"/>
    </row>
    <row r="270" spans="1:22" ht="26.25" customHeight="1" x14ac:dyDescent="0.45">
      <c r="A270" s="17"/>
      <c r="B270" s="357"/>
      <c r="C270" s="391" t="s">
        <v>110</v>
      </c>
      <c r="D270" s="393"/>
      <c r="E270" s="328"/>
      <c r="F270" s="303"/>
      <c r="G270" s="304"/>
      <c r="H270" s="304"/>
      <c r="I270" s="17"/>
      <c r="J270" s="351" t="s">
        <v>304</v>
      </c>
      <c r="K270" s="351"/>
      <c r="L270" s="16"/>
    </row>
    <row r="271" spans="1:22" ht="15.75" customHeight="1" x14ac:dyDescent="0.45">
      <c r="A271" s="17"/>
      <c r="B271" s="390"/>
      <c r="C271" s="391" t="s">
        <v>92</v>
      </c>
      <c r="D271" s="393"/>
      <c r="E271" s="302"/>
      <c r="F271" s="305">
        <f>E270*E269</f>
        <v>0</v>
      </c>
      <c r="G271" s="157">
        <f>(52-E265)*F271</f>
        <v>0</v>
      </c>
      <c r="H271" s="299"/>
      <c r="I271" s="17"/>
      <c r="J271" s="351"/>
      <c r="K271" s="351"/>
      <c r="L271" s="16"/>
    </row>
    <row r="272" spans="1:22" ht="15.75" customHeight="1" x14ac:dyDescent="0.45">
      <c r="A272" s="17"/>
      <c r="B272" s="390"/>
      <c r="C272" s="391" t="s">
        <v>16</v>
      </c>
      <c r="D272" s="393"/>
      <c r="E272" s="302"/>
      <c r="F272" s="305" t="str">
        <f xml:space="preserve"> IF(OR(E268 = "", E268 = 0), "", E272/E268)</f>
        <v/>
      </c>
      <c r="G272" s="157" t="str">
        <f>IF(F272 = "", "", (52-E265)*F272)</f>
        <v/>
      </c>
      <c r="H272" s="299"/>
      <c r="I272" s="17"/>
      <c r="J272" s="351" t="s">
        <v>305</v>
      </c>
      <c r="K272" s="351"/>
      <c r="L272" s="16"/>
    </row>
    <row r="273" spans="1:13" ht="15.75" customHeight="1" x14ac:dyDescent="0.45">
      <c r="A273" s="17"/>
      <c r="B273" s="390"/>
      <c r="C273" s="391" t="s">
        <v>83</v>
      </c>
      <c r="D273" s="393"/>
      <c r="E273" s="302"/>
      <c r="F273" s="305" t="str">
        <f>IF(OR(E268= "", E268 = 0), "", E273/E268)</f>
        <v/>
      </c>
      <c r="G273" s="157" t="str">
        <f>IF(F273="", "", (52-E265)*F273)</f>
        <v/>
      </c>
      <c r="H273" s="299"/>
      <c r="I273" s="17"/>
      <c r="J273" s="351" t="s">
        <v>306</v>
      </c>
      <c r="K273" s="351"/>
      <c r="L273" s="16"/>
    </row>
    <row r="274" spans="1:13" ht="15.75" customHeight="1" x14ac:dyDescent="0.45">
      <c r="A274" s="17"/>
      <c r="B274" s="390"/>
      <c r="C274" s="396" t="s">
        <v>81</v>
      </c>
      <c r="D274" s="397"/>
      <c r="E274" s="243"/>
      <c r="F274" s="280">
        <f>SUM(F271:F273)</f>
        <v>0</v>
      </c>
      <c r="G274" s="157">
        <f>SUM(G271:G273)</f>
        <v>0</v>
      </c>
      <c r="H274" s="157">
        <f>IF(OR(E268 = "", E268 = 0), 0, (52-E265)*(E274/E268))</f>
        <v>0</v>
      </c>
      <c r="I274" s="17"/>
      <c r="J274" s="351" t="s">
        <v>307</v>
      </c>
      <c r="K274" s="351"/>
      <c r="L274" s="16"/>
    </row>
    <row r="275" spans="1:13" ht="15.75" customHeight="1" x14ac:dyDescent="0.45">
      <c r="A275" s="17"/>
      <c r="B275" s="168"/>
      <c r="C275" s="259" t="s">
        <v>113</v>
      </c>
      <c r="D275" s="306"/>
      <c r="E275" s="243"/>
      <c r="F275" s="307"/>
      <c r="G275" s="307"/>
      <c r="H275" s="308"/>
      <c r="I275" s="17"/>
      <c r="J275" s="127"/>
      <c r="K275" s="128"/>
      <c r="L275" s="16"/>
    </row>
    <row r="276" spans="1:13" ht="15.75" customHeight="1" x14ac:dyDescent="0.45">
      <c r="A276" s="17"/>
      <c r="B276" s="177"/>
      <c r="C276" s="398" t="s">
        <v>114</v>
      </c>
      <c r="D276" s="399"/>
      <c r="E276" s="243"/>
      <c r="F276" s="309"/>
      <c r="G276" s="309"/>
      <c r="H276" s="242"/>
      <c r="I276" s="17"/>
      <c r="J276" s="127"/>
      <c r="K276" s="128"/>
      <c r="L276" s="16"/>
    </row>
    <row r="277" spans="1:13" ht="15.75" customHeight="1" x14ac:dyDescent="0.45">
      <c r="A277" s="17"/>
      <c r="B277" s="73"/>
      <c r="C277" s="73"/>
      <c r="D277" s="73"/>
      <c r="E277" s="73"/>
      <c r="F277" s="73"/>
      <c r="G277" s="73"/>
      <c r="H277" s="73"/>
      <c r="I277" s="17"/>
      <c r="J277" s="127"/>
      <c r="K277" s="128"/>
      <c r="L277" s="16"/>
    </row>
    <row r="278" spans="1:13" ht="15.75" customHeight="1" thickBot="1" x14ac:dyDescent="0.5">
      <c r="A278" s="17"/>
      <c r="B278" s="400" t="s">
        <v>74</v>
      </c>
      <c r="C278" s="145"/>
      <c r="D278" s="145"/>
      <c r="E278" s="164" t="s">
        <v>111</v>
      </c>
      <c r="F278" s="164" t="s">
        <v>75</v>
      </c>
      <c r="G278" s="164" t="s">
        <v>76</v>
      </c>
      <c r="H278" s="310" t="s">
        <v>120</v>
      </c>
      <c r="I278" s="17"/>
      <c r="J278" s="402" t="s">
        <v>276</v>
      </c>
      <c r="K278" s="402"/>
      <c r="L278" s="16"/>
    </row>
    <row r="279" spans="1:13" ht="32.25" customHeight="1" x14ac:dyDescent="0.45">
      <c r="A279" s="17"/>
      <c r="B279" s="401"/>
      <c r="C279" s="391" t="s">
        <v>78</v>
      </c>
      <c r="D279" s="392"/>
      <c r="E279" s="325"/>
      <c r="F279" s="311"/>
      <c r="G279" s="312"/>
      <c r="H279" s="313">
        <f>IF(SUM(F279:G279)&gt;=24, SUM(F279:G279),SUM(E279:G279))</f>
        <v>0</v>
      </c>
      <c r="I279" s="17"/>
      <c r="J279" s="351" t="s">
        <v>308</v>
      </c>
      <c r="K279" s="351"/>
      <c r="L279" s="16"/>
    </row>
    <row r="280" spans="1:13" ht="28.5" customHeight="1" x14ac:dyDescent="0.45">
      <c r="A280" s="17"/>
      <c r="B280" s="168"/>
      <c r="C280" s="391" t="s">
        <v>77</v>
      </c>
      <c r="D280" s="392"/>
      <c r="E280" s="326"/>
      <c r="F280" s="314"/>
      <c r="G280" s="274"/>
      <c r="H280" s="315"/>
      <c r="I280" s="17"/>
      <c r="J280" s="351" t="s">
        <v>309</v>
      </c>
      <c r="K280" s="351"/>
      <c r="L280" s="16"/>
    </row>
    <row r="281" spans="1:13" ht="28.5" customHeight="1" x14ac:dyDescent="0.45">
      <c r="A281" s="17"/>
      <c r="B281" s="168"/>
      <c r="C281" s="391" t="s">
        <v>79</v>
      </c>
      <c r="D281" s="392"/>
      <c r="E281" s="326"/>
      <c r="F281" s="314"/>
      <c r="G281" s="274"/>
      <c r="H281" s="315"/>
      <c r="I281" s="17"/>
      <c r="J281" s="351" t="s">
        <v>310</v>
      </c>
      <c r="K281" s="351"/>
      <c r="L281" s="16"/>
    </row>
    <row r="282" spans="1:13" ht="15.75" customHeight="1" thickBot="1" x14ac:dyDescent="0.5">
      <c r="A282" s="17"/>
      <c r="B282" s="168"/>
      <c r="C282" s="391" t="s">
        <v>80</v>
      </c>
      <c r="D282" s="392"/>
      <c r="E282" s="316"/>
      <c r="F282" s="317"/>
      <c r="G282" s="318"/>
      <c r="H282" s="315"/>
      <c r="I282" s="17"/>
      <c r="J282" s="351" t="s">
        <v>311</v>
      </c>
      <c r="K282" s="351"/>
      <c r="L282" s="16"/>
    </row>
    <row r="283" spans="1:13" ht="15.75" customHeight="1" x14ac:dyDescent="0.45">
      <c r="A283" s="17"/>
      <c r="B283" s="168"/>
      <c r="C283" s="348" t="s">
        <v>81</v>
      </c>
      <c r="D283" s="349"/>
      <c r="E283" s="180">
        <f>IF(SUM(E280:E282)&lt;0,0,SUM(E280:E282))</f>
        <v>0</v>
      </c>
      <c r="F283" s="180">
        <f>IF(SUM(F280:F282)&lt;0,0,SUM(F280:F282))</f>
        <v>0</v>
      </c>
      <c r="G283" s="180">
        <f>IF(SUM(G280:G282)&lt;0,0,SUM(G280:G282))</f>
        <v>0</v>
      </c>
      <c r="H283" s="157">
        <f>IF(SUM(E283:G283)&lt;0,0,IF(H279 = 0, 0, IF(SUM(F279:G279)&gt;=24,SUM(F283:G283)/H279,SUM(E283:G283)/H279)))</f>
        <v>0</v>
      </c>
      <c r="I283" s="17"/>
      <c r="L283" s="16"/>
    </row>
    <row r="284" spans="1:13" ht="15.75" customHeight="1" x14ac:dyDescent="0.45">
      <c r="A284" s="17"/>
      <c r="B284" s="177"/>
      <c r="C284" s="319"/>
      <c r="D284" s="319"/>
      <c r="E284" s="320"/>
      <c r="F284" s="350" t="s">
        <v>121</v>
      </c>
      <c r="G284" s="350"/>
      <c r="H284" s="100">
        <f>IF(H279=0,0,(E283+(ROUND(H283,2)*(12-E279))))</f>
        <v>0</v>
      </c>
      <c r="I284" s="17"/>
      <c r="L284" s="16"/>
    </row>
    <row r="285" spans="1:13" ht="31.5" customHeight="1" x14ac:dyDescent="0.45">
      <c r="A285" s="17"/>
      <c r="B285" s="17"/>
      <c r="C285" s="17"/>
      <c r="D285" s="17"/>
      <c r="E285" s="17"/>
      <c r="F285" s="17"/>
      <c r="G285" s="17"/>
      <c r="H285" s="17"/>
      <c r="I285" s="17"/>
      <c r="L285" s="16"/>
    </row>
    <row r="286" spans="1:13" ht="31.5" customHeight="1" x14ac:dyDescent="0.45">
      <c r="A286" s="17"/>
      <c r="B286" s="35" t="str">
        <f>IF(D177 = "Pay Stubs", IF(#REF! = "Hourly Pay Rate", IF(AND(C286="", D286 = "", E286 = ""), "","Rate Calculator"), ""), "")</f>
        <v/>
      </c>
      <c r="C286" s="36" t="str">
        <f>IF(D177 = "Pay Stubs", IF(#REF!="Hourly Pay Rate", IF(OR(#REF! = "",#REF! = 0), "",#REF! /#REF!),""), "")</f>
        <v/>
      </c>
      <c r="D286" s="36" t="str">
        <f>IF(D177="Pay Stubs",IF(#REF!="Hourly Pay Rate",IF(OR(#REF!="",#REF! = 0),"",#REF!/#REF!), ""),"")</f>
        <v/>
      </c>
      <c r="E286" s="36" t="str">
        <f>IF(D177 = "Pay Stubs", IF(#REF!="Hourly Pay Rate", IF(OR(#REF! = "",#REF! = 0), "",#REF! /#REF!), ""), "")</f>
        <v/>
      </c>
      <c r="F286" s="22"/>
      <c r="G286" s="37"/>
      <c r="H286" s="17"/>
      <c r="I286" s="22"/>
      <c r="L286" s="16"/>
    </row>
    <row r="287" spans="1:13" ht="18" customHeight="1" x14ac:dyDescent="0.45">
      <c r="A287" s="13"/>
      <c r="B287" s="42" t="s">
        <v>182</v>
      </c>
      <c r="C287" s="43"/>
      <c r="D287" s="43"/>
      <c r="E287" s="43"/>
      <c r="F287" s="43"/>
      <c r="G287" s="13"/>
      <c r="H287" s="45" t="s">
        <v>234</v>
      </c>
      <c r="I287" s="43"/>
      <c r="L287" s="16"/>
    </row>
    <row r="288" spans="1:13" ht="14.25" customHeight="1" x14ac:dyDescent="0.45">
      <c r="A288" s="17"/>
      <c r="L288" s="26"/>
      <c r="M288" s="26"/>
    </row>
    <row r="289" spans="1:13" ht="14.25" customHeight="1" x14ac:dyDescent="0.45">
      <c r="A289" s="17"/>
      <c r="L289" s="26"/>
      <c r="M289" s="26"/>
    </row>
    <row r="290" spans="1:13" ht="14.25" customHeight="1" x14ac:dyDescent="0.45">
      <c r="A290" s="17"/>
      <c r="L290" s="26"/>
      <c r="M290" s="26"/>
    </row>
    <row r="291" spans="1:13" ht="16.5" customHeight="1" x14ac:dyDescent="0.45">
      <c r="A291" s="17"/>
      <c r="L291" s="26"/>
      <c r="M291" s="26"/>
    </row>
    <row r="292" spans="1:13" ht="15.75" customHeight="1" x14ac:dyDescent="0.45">
      <c r="A292" s="17"/>
      <c r="L292" s="26"/>
      <c r="M292" s="26"/>
    </row>
    <row r="293" spans="1:13" ht="15.4" x14ac:dyDescent="0.45">
      <c r="A293" s="17"/>
      <c r="L293" s="25"/>
    </row>
    <row r="294" spans="1:13" ht="15.4" x14ac:dyDescent="0.45">
      <c r="A294" s="17"/>
      <c r="L294" s="25"/>
    </row>
    <row r="295" spans="1:13" ht="15.4" x14ac:dyDescent="0.45">
      <c r="A295" s="17"/>
      <c r="L295" s="25"/>
    </row>
    <row r="296" spans="1:13" ht="15" customHeight="1" x14ac:dyDescent="0.45">
      <c r="L296" s="25"/>
    </row>
    <row r="297" spans="1:13" ht="15.4" x14ac:dyDescent="0.45"/>
    <row r="298" spans="1:13" ht="30" customHeight="1" x14ac:dyDescent="0.45">
      <c r="D298" s="44"/>
    </row>
    <row r="299" spans="1:13" ht="39" customHeight="1" x14ac:dyDescent="0.45"/>
    <row r="300" spans="1:13" ht="15" customHeight="1" x14ac:dyDescent="0.45"/>
    <row r="301" spans="1:13" ht="15" customHeight="1" x14ac:dyDescent="0.45"/>
    <row r="302" spans="1:13" ht="15" customHeight="1" x14ac:dyDescent="0.45"/>
    <row r="303" spans="1:13" ht="15" customHeight="1" x14ac:dyDescent="0.45"/>
    <row r="304" spans="1:13" ht="15" customHeight="1" x14ac:dyDescent="0.45"/>
    <row r="305" ht="15" customHeight="1" x14ac:dyDescent="0.45"/>
    <row r="306" ht="15" customHeight="1" x14ac:dyDescent="0.45"/>
    <row r="307" ht="15" customHeight="1" x14ac:dyDescent="0.45"/>
    <row r="308" ht="15" customHeight="1" x14ac:dyDescent="0.45"/>
    <row r="309" ht="15" customHeight="1" x14ac:dyDescent="0.45"/>
    <row r="310" ht="28.5" customHeight="1" x14ac:dyDescent="0.45"/>
    <row r="311" ht="35.25" customHeight="1" x14ac:dyDescent="0.45"/>
    <row r="312" ht="45" customHeight="1" x14ac:dyDescent="0.45"/>
    <row r="313" ht="36.75" customHeight="1" x14ac:dyDescent="0.45"/>
    <row r="314" ht="33.75" customHeight="1" x14ac:dyDescent="0.45"/>
    <row r="315" ht="15" customHeight="1" x14ac:dyDescent="0.45"/>
    <row r="316" ht="15" customHeight="1" x14ac:dyDescent="0.45"/>
    <row r="317" ht="15.4" x14ac:dyDescent="0.45"/>
    <row r="318" ht="15.4" x14ac:dyDescent="0.45"/>
    <row r="319" ht="15.4" x14ac:dyDescent="0.45"/>
    <row r="320" ht="15.4" x14ac:dyDescent="0.45"/>
    <row r="321" ht="2.25" hidden="1" customHeight="1" x14ac:dyDescent="0.45"/>
    <row r="322" ht="15.75" hidden="1" customHeight="1" x14ac:dyDescent="0.45"/>
    <row r="323" ht="15.75" hidden="1" customHeight="1" x14ac:dyDescent="0.45"/>
    <row r="324" ht="15.75" hidden="1" customHeight="1" x14ac:dyDescent="0.45"/>
    <row r="325" ht="15.75" hidden="1" customHeight="1" x14ac:dyDescent="0.45"/>
    <row r="326" ht="15.75" hidden="1" customHeight="1" x14ac:dyDescent="0.45"/>
    <row r="327" ht="15.75" hidden="1" customHeight="1" x14ac:dyDescent="0.45"/>
    <row r="328" ht="15.75" hidden="1" customHeight="1" x14ac:dyDescent="0.45"/>
    <row r="329" ht="15.75" hidden="1" customHeight="1" x14ac:dyDescent="0.45"/>
    <row r="330" ht="15.75" hidden="1" customHeight="1" x14ac:dyDescent="0.45"/>
    <row r="331" ht="3" hidden="1" customHeight="1" x14ac:dyDescent="0.45"/>
    <row r="332" ht="3" hidden="1" customHeight="1" x14ac:dyDescent="0.45"/>
    <row r="333" ht="3" hidden="1" customHeight="1" x14ac:dyDescent="0.45"/>
    <row r="334" ht="3" hidden="1" customHeight="1" x14ac:dyDescent="0.45"/>
    <row r="335" ht="3" hidden="1" customHeight="1" x14ac:dyDescent="0.45"/>
    <row r="336" ht="3" customHeight="1" x14ac:dyDescent="0.45"/>
    <row r="337" ht="15.75" customHeight="1" x14ac:dyDescent="0.45"/>
    <row r="338" ht="15.75" customHeight="1" x14ac:dyDescent="0.45"/>
    <row r="339" ht="15.75" customHeight="1" x14ac:dyDescent="0.45"/>
    <row r="340" ht="15.75" customHeight="1" x14ac:dyDescent="0.45"/>
    <row r="341" ht="15.75" customHeight="1" x14ac:dyDescent="0.45"/>
    <row r="342" ht="15.75" customHeight="1" x14ac:dyDescent="0.45"/>
    <row r="343" ht="15.75" customHeight="1" x14ac:dyDescent="0.45"/>
    <row r="344" ht="15.75" customHeight="1" x14ac:dyDescent="0.45"/>
    <row r="345" ht="15.75" customHeight="1" x14ac:dyDescent="0.45"/>
    <row r="346" ht="15.75" customHeight="1" x14ac:dyDescent="0.45"/>
    <row r="347" ht="15.75" customHeight="1" x14ac:dyDescent="0.45"/>
    <row r="348" ht="15.75" customHeight="1" x14ac:dyDescent="0.45"/>
    <row r="349" ht="15.75" customHeight="1" x14ac:dyDescent="0.45"/>
    <row r="350" ht="15.75" customHeight="1" x14ac:dyDescent="0.45"/>
    <row r="351" ht="15.75" customHeight="1" x14ac:dyDescent="0.45"/>
    <row r="352" ht="15.75" customHeight="1" x14ac:dyDescent="0.45"/>
    <row r="353" ht="15.75" customHeight="1" x14ac:dyDescent="0.45"/>
    <row r="354" ht="15.75" customHeight="1" x14ac:dyDescent="0.45"/>
    <row r="355" ht="15.75" customHeight="1" x14ac:dyDescent="0.45"/>
    <row r="356" ht="15.75" customHeight="1" x14ac:dyDescent="0.45"/>
    <row r="357" ht="15.75" customHeight="1" x14ac:dyDescent="0.45"/>
    <row r="358" ht="15.75" customHeight="1" x14ac:dyDescent="0.45"/>
  </sheetData>
  <sheetProtection algorithmName="SHA-512" hashValue="Ook2P/CAEszeCFDqNWQNcoH9HYYHTnDW0CH1/fvKhGG7BM0dSMNAlITGEADW/HOCC10rFJGP0p7/tIkFt0M1wQ==" saltValue="t5uCXlVlSmf8XWPwfN0+iA==" spinCount="100000" sheet="1" objects="1" scenarios="1"/>
  <mergeCells count="340">
    <mergeCell ref="B15:D15"/>
    <mergeCell ref="J15:K15"/>
    <mergeCell ref="J16:K16"/>
    <mergeCell ref="J17:K17"/>
    <mergeCell ref="J18:K18"/>
    <mergeCell ref="C19:D19"/>
    <mergeCell ref="J19:K19"/>
    <mergeCell ref="B13:D13"/>
    <mergeCell ref="J13:K13"/>
    <mergeCell ref="B14:D14"/>
    <mergeCell ref="J14:K14"/>
    <mergeCell ref="B1:H2"/>
    <mergeCell ref="J2:K2"/>
    <mergeCell ref="D3:F3"/>
    <mergeCell ref="J3:K3"/>
    <mergeCell ref="J4:K4"/>
    <mergeCell ref="E5:H5"/>
    <mergeCell ref="J5:K5"/>
    <mergeCell ref="J11:K11"/>
    <mergeCell ref="B12:D12"/>
    <mergeCell ref="J12:K12"/>
    <mergeCell ref="J6:K6"/>
    <mergeCell ref="J7:K7"/>
    <mergeCell ref="B8:D8"/>
    <mergeCell ref="G8:H11"/>
    <mergeCell ref="J8:K8"/>
    <mergeCell ref="B9:D9"/>
    <mergeCell ref="J9:K9"/>
    <mergeCell ref="B10:D10"/>
    <mergeCell ref="J10:K10"/>
    <mergeCell ref="B11:D11"/>
    <mergeCell ref="C20:D20"/>
    <mergeCell ref="K20:K27"/>
    <mergeCell ref="C21:D21"/>
    <mergeCell ref="C22:D22"/>
    <mergeCell ref="C23:D23"/>
    <mergeCell ref="C24:D24"/>
    <mergeCell ref="C25:D25"/>
    <mergeCell ref="C26:D26"/>
    <mergeCell ref="J39:K39"/>
    <mergeCell ref="J33:K33"/>
    <mergeCell ref="J34:K34"/>
    <mergeCell ref="J35:K35"/>
    <mergeCell ref="J36:K36"/>
    <mergeCell ref="C38:H38"/>
    <mergeCell ref="J38:K38"/>
    <mergeCell ref="J28:K28"/>
    <mergeCell ref="J29:K29"/>
    <mergeCell ref="J30:K30"/>
    <mergeCell ref="D31:G31"/>
    <mergeCell ref="J31:K31"/>
    <mergeCell ref="J32:K32"/>
    <mergeCell ref="J40:K41"/>
    <mergeCell ref="C41:D41"/>
    <mergeCell ref="B42:B45"/>
    <mergeCell ref="C42:D42"/>
    <mergeCell ref="G42:H42"/>
    <mergeCell ref="C43:D43"/>
    <mergeCell ref="F43:H43"/>
    <mergeCell ref="J43:K43"/>
    <mergeCell ref="C44:D44"/>
    <mergeCell ref="C47:D48"/>
    <mergeCell ref="J47:K49"/>
    <mergeCell ref="C49:D49"/>
    <mergeCell ref="C50:D50"/>
    <mergeCell ref="J50:K50"/>
    <mergeCell ref="C51:D51"/>
    <mergeCell ref="F44:G44"/>
    <mergeCell ref="J44:K44"/>
    <mergeCell ref="C45:D45"/>
    <mergeCell ref="J45:K45"/>
    <mergeCell ref="C46:D46"/>
    <mergeCell ref="J46:K46"/>
    <mergeCell ref="J56:K56"/>
    <mergeCell ref="C57:E57"/>
    <mergeCell ref="J57:K58"/>
    <mergeCell ref="C58:H58"/>
    <mergeCell ref="J59:K59"/>
    <mergeCell ref="J60:K60"/>
    <mergeCell ref="J53:K53"/>
    <mergeCell ref="C54:D54"/>
    <mergeCell ref="J54:K54"/>
    <mergeCell ref="C55:D55"/>
    <mergeCell ref="F55:G55"/>
    <mergeCell ref="J55:K55"/>
    <mergeCell ref="B53:H53"/>
    <mergeCell ref="J67:K67"/>
    <mergeCell ref="J69:K69"/>
    <mergeCell ref="J76:K76"/>
    <mergeCell ref="J77:K77"/>
    <mergeCell ref="J78:K78"/>
    <mergeCell ref="F61:F64"/>
    <mergeCell ref="G61:H64"/>
    <mergeCell ref="J61:K62"/>
    <mergeCell ref="J63:K65"/>
    <mergeCell ref="G65:H65"/>
    <mergeCell ref="J66:K66"/>
    <mergeCell ref="J68:K68"/>
    <mergeCell ref="J70:K70"/>
    <mergeCell ref="J73:K73"/>
    <mergeCell ref="J74:K74"/>
    <mergeCell ref="J85:K85"/>
    <mergeCell ref="J86:K86"/>
    <mergeCell ref="J87:K87"/>
    <mergeCell ref="J88:K88"/>
    <mergeCell ref="J89:K89"/>
    <mergeCell ref="D90:G90"/>
    <mergeCell ref="J90:K90"/>
    <mergeCell ref="J79:K79"/>
    <mergeCell ref="J80:K80"/>
    <mergeCell ref="J81:K81"/>
    <mergeCell ref="J82:K82"/>
    <mergeCell ref="J83:K83"/>
    <mergeCell ref="J84:K84"/>
    <mergeCell ref="B101:B104"/>
    <mergeCell ref="C101:D101"/>
    <mergeCell ref="G101:H101"/>
    <mergeCell ref="C102:D102"/>
    <mergeCell ref="F102:H102"/>
    <mergeCell ref="J102:K102"/>
    <mergeCell ref="C103:D103"/>
    <mergeCell ref="J91:K91"/>
    <mergeCell ref="J92:K92"/>
    <mergeCell ref="J93:K93"/>
    <mergeCell ref="J94:K94"/>
    <mergeCell ref="J95:K95"/>
    <mergeCell ref="C97:H97"/>
    <mergeCell ref="J97:K97"/>
    <mergeCell ref="F103:G103"/>
    <mergeCell ref="J103:K103"/>
    <mergeCell ref="C104:D104"/>
    <mergeCell ref="J104:K104"/>
    <mergeCell ref="J115:K115"/>
    <mergeCell ref="C116:E116"/>
    <mergeCell ref="J116:K117"/>
    <mergeCell ref="C117:H117"/>
    <mergeCell ref="J118:K118"/>
    <mergeCell ref="J119:K119"/>
    <mergeCell ref="C105:D105"/>
    <mergeCell ref="J105:K105"/>
    <mergeCell ref="J98:K98"/>
    <mergeCell ref="J99:K100"/>
    <mergeCell ref="C100:D100"/>
    <mergeCell ref="C113:D113"/>
    <mergeCell ref="J113:K113"/>
    <mergeCell ref="C114:D114"/>
    <mergeCell ref="F114:G114"/>
    <mergeCell ref="J114:K114"/>
    <mergeCell ref="C106:D107"/>
    <mergeCell ref="J106:K108"/>
    <mergeCell ref="C108:D108"/>
    <mergeCell ref="C109:D109"/>
    <mergeCell ref="J109:K109"/>
    <mergeCell ref="C110:D110"/>
    <mergeCell ref="J110:K110"/>
    <mergeCell ref="B112:H112"/>
    <mergeCell ref="J126:K126"/>
    <mergeCell ref="J127:K127"/>
    <mergeCell ref="J135:K135"/>
    <mergeCell ref="J136:K136"/>
    <mergeCell ref="J137:K137"/>
    <mergeCell ref="J128:K128"/>
    <mergeCell ref="J129:K129"/>
    <mergeCell ref="J130:K130"/>
    <mergeCell ref="F120:F123"/>
    <mergeCell ref="G120:H123"/>
    <mergeCell ref="J120:K120"/>
    <mergeCell ref="J121:K122"/>
    <mergeCell ref="J123:K125"/>
    <mergeCell ref="G124:H124"/>
    <mergeCell ref="J144:K144"/>
    <mergeCell ref="J145:K145"/>
    <mergeCell ref="J146:K146"/>
    <mergeCell ref="J147:K147"/>
    <mergeCell ref="J148:K148"/>
    <mergeCell ref="D149:G149"/>
    <mergeCell ref="J149:K149"/>
    <mergeCell ref="J138:K138"/>
    <mergeCell ref="J139:K139"/>
    <mergeCell ref="J140:K140"/>
    <mergeCell ref="J141:K141"/>
    <mergeCell ref="J142:K142"/>
    <mergeCell ref="J143:K143"/>
    <mergeCell ref="J150:K150"/>
    <mergeCell ref="J151:K151"/>
    <mergeCell ref="J152:K152"/>
    <mergeCell ref="J153:K153"/>
    <mergeCell ref="J154:K154"/>
    <mergeCell ref="C156:H156"/>
    <mergeCell ref="J156:K156"/>
    <mergeCell ref="F162:G162"/>
    <mergeCell ref="J162:K162"/>
    <mergeCell ref="C164:D164"/>
    <mergeCell ref="J164:K164"/>
    <mergeCell ref="J157:K157"/>
    <mergeCell ref="J158:K159"/>
    <mergeCell ref="C159:D159"/>
    <mergeCell ref="J170:K170"/>
    <mergeCell ref="C172:D172"/>
    <mergeCell ref="J172:K172"/>
    <mergeCell ref="B171:H171"/>
    <mergeCell ref="B160:B163"/>
    <mergeCell ref="C160:D160"/>
    <mergeCell ref="G160:H160"/>
    <mergeCell ref="C161:D161"/>
    <mergeCell ref="F161:H161"/>
    <mergeCell ref="J161:K161"/>
    <mergeCell ref="C162:D162"/>
    <mergeCell ref="C163:D163"/>
    <mergeCell ref="J163:K163"/>
    <mergeCell ref="C173:D173"/>
    <mergeCell ref="F173:G173"/>
    <mergeCell ref="J173:K173"/>
    <mergeCell ref="C165:D166"/>
    <mergeCell ref="J165:K167"/>
    <mergeCell ref="C167:D167"/>
    <mergeCell ref="C168:D168"/>
    <mergeCell ref="J168:K168"/>
    <mergeCell ref="C169:D169"/>
    <mergeCell ref="J169:K169"/>
    <mergeCell ref="J174:K174"/>
    <mergeCell ref="C175:E175"/>
    <mergeCell ref="J175:K176"/>
    <mergeCell ref="C176:H176"/>
    <mergeCell ref="J177:K177"/>
    <mergeCell ref="J178:K178"/>
    <mergeCell ref="J185:K185"/>
    <mergeCell ref="J188:K189"/>
    <mergeCell ref="J194:K194"/>
    <mergeCell ref="F179:F182"/>
    <mergeCell ref="G179:H182"/>
    <mergeCell ref="J179:K180"/>
    <mergeCell ref="J181:K183"/>
    <mergeCell ref="G183:H183"/>
    <mergeCell ref="J184:K184"/>
    <mergeCell ref="J186:K186"/>
    <mergeCell ref="J187:K187"/>
    <mergeCell ref="J209:K209"/>
    <mergeCell ref="J210:K210"/>
    <mergeCell ref="J211:K211"/>
    <mergeCell ref="J212:K212"/>
    <mergeCell ref="J220:K220"/>
    <mergeCell ref="C221:D221"/>
    <mergeCell ref="J221:K221"/>
    <mergeCell ref="J213:K213"/>
    <mergeCell ref="D208:G208"/>
    <mergeCell ref="J208:K208"/>
    <mergeCell ref="J198:K198"/>
    <mergeCell ref="J199:K199"/>
    <mergeCell ref="J200:K200"/>
    <mergeCell ref="J201:K201"/>
    <mergeCell ref="J202:K202"/>
    <mergeCell ref="J195:K195"/>
    <mergeCell ref="J196:K196"/>
    <mergeCell ref="J197:K197"/>
    <mergeCell ref="J207:K207"/>
    <mergeCell ref="J203:K203"/>
    <mergeCell ref="J204:K204"/>
    <mergeCell ref="J205:K205"/>
    <mergeCell ref="J206:K206"/>
    <mergeCell ref="B219:B222"/>
    <mergeCell ref="J215:K215"/>
    <mergeCell ref="C231:D231"/>
    <mergeCell ref="J231:K231"/>
    <mergeCell ref="C226:D226"/>
    <mergeCell ref="C227:D227"/>
    <mergeCell ref="J227:K227"/>
    <mergeCell ref="C215:H215"/>
    <mergeCell ref="J216:K216"/>
    <mergeCell ref="J217:K218"/>
    <mergeCell ref="G219:H219"/>
    <mergeCell ref="F220:H220"/>
    <mergeCell ref="F221:G221"/>
    <mergeCell ref="C218:D218"/>
    <mergeCell ref="C219:D219"/>
    <mergeCell ref="C220:D220"/>
    <mergeCell ref="B230:H230"/>
    <mergeCell ref="J232:K232"/>
    <mergeCell ref="J233:K233"/>
    <mergeCell ref="C234:E234"/>
    <mergeCell ref="J234:K235"/>
    <mergeCell ref="C235:H235"/>
    <mergeCell ref="J236:K236"/>
    <mergeCell ref="J237:K238"/>
    <mergeCell ref="C222:D222"/>
    <mergeCell ref="J222:K222"/>
    <mergeCell ref="J254:K254"/>
    <mergeCell ref="J265:K265"/>
    <mergeCell ref="J242:K242"/>
    <mergeCell ref="J253:K253"/>
    <mergeCell ref="F238:F241"/>
    <mergeCell ref="G238:H241"/>
    <mergeCell ref="J239:K241"/>
    <mergeCell ref="G242:H242"/>
    <mergeCell ref="J243:K243"/>
    <mergeCell ref="J245:K245"/>
    <mergeCell ref="J246:K246"/>
    <mergeCell ref="J255:K255"/>
    <mergeCell ref="B265:B266"/>
    <mergeCell ref="C265:D265"/>
    <mergeCell ref="F265:G265"/>
    <mergeCell ref="B268:B270"/>
    <mergeCell ref="B271:B274"/>
    <mergeCell ref="J272:K272"/>
    <mergeCell ref="J273:K273"/>
    <mergeCell ref="C274:D274"/>
    <mergeCell ref="J274:K274"/>
    <mergeCell ref="B278:B279"/>
    <mergeCell ref="J282:K282"/>
    <mergeCell ref="C283:D283"/>
    <mergeCell ref="C270:D270"/>
    <mergeCell ref="J270:K270"/>
    <mergeCell ref="C271:D271"/>
    <mergeCell ref="J271:K271"/>
    <mergeCell ref="C272:D272"/>
    <mergeCell ref="C273:D273"/>
    <mergeCell ref="F284:G284"/>
    <mergeCell ref="C223:D223"/>
    <mergeCell ref="J223:K223"/>
    <mergeCell ref="C224:D225"/>
    <mergeCell ref="J224:K226"/>
    <mergeCell ref="C228:D228"/>
    <mergeCell ref="J228:K228"/>
    <mergeCell ref="C232:D232"/>
    <mergeCell ref="F232:G232"/>
    <mergeCell ref="C280:D280"/>
    <mergeCell ref="J280:K280"/>
    <mergeCell ref="C281:D281"/>
    <mergeCell ref="J281:K281"/>
    <mergeCell ref="C282:D282"/>
    <mergeCell ref="J278:K278"/>
    <mergeCell ref="C279:D279"/>
    <mergeCell ref="J279:K279"/>
    <mergeCell ref="C276:D276"/>
    <mergeCell ref="J266:K266"/>
    <mergeCell ref="J267:K267"/>
    <mergeCell ref="C268:D268"/>
    <mergeCell ref="J268:K268"/>
    <mergeCell ref="C269:D269"/>
    <mergeCell ref="J269:K269"/>
  </mergeCells>
  <conditionalFormatting sqref="B38:H51">
    <cfRule type="expression" dxfId="281" priority="63">
      <formula>$D$33="Pay Stubs"</formula>
    </cfRule>
  </conditionalFormatting>
  <conditionalFormatting sqref="B55:H78">
    <cfRule type="expression" dxfId="280" priority="53">
      <formula>$D$33="VOE"</formula>
    </cfRule>
  </conditionalFormatting>
  <conditionalFormatting sqref="B97:H110">
    <cfRule type="expression" dxfId="279" priority="46">
      <formula>$D$92="Pay Stubs"</formula>
    </cfRule>
  </conditionalFormatting>
  <conditionalFormatting sqref="B114:H137">
    <cfRule type="expression" dxfId="278" priority="36">
      <formula>$D$92="VOE"</formula>
    </cfRule>
  </conditionalFormatting>
  <conditionalFormatting sqref="B156:H169">
    <cfRule type="expression" dxfId="277" priority="29">
      <formula>$D$151="Pay Stubs"</formula>
    </cfRule>
  </conditionalFormatting>
  <conditionalFormatting sqref="B173:H196">
    <cfRule type="expression" dxfId="276" priority="19">
      <formula>$D$151="VOE"</formula>
    </cfRule>
  </conditionalFormatting>
  <conditionalFormatting sqref="B215:H228">
    <cfRule type="expression" dxfId="275" priority="12">
      <formula>$D$210="Pay Stubs"</formula>
    </cfRule>
  </conditionalFormatting>
  <conditionalFormatting sqref="B232:H255">
    <cfRule type="expression" dxfId="274" priority="2">
      <formula>$D$210="VOE"</formula>
    </cfRule>
  </conditionalFormatting>
  <conditionalFormatting sqref="C57:E57">
    <cfRule type="cellIs" dxfId="273" priority="65" stopIfTrue="1" operator="equal">
      <formula>"Payroll Frequency changed, delete value in F79"</formula>
    </cfRule>
  </conditionalFormatting>
  <conditionalFormatting sqref="C116:E116">
    <cfRule type="cellIs" dxfId="272" priority="48" stopIfTrue="1" operator="equal">
      <formula>"Payroll Frequency changed, delete value in F79"</formula>
    </cfRule>
  </conditionalFormatting>
  <conditionalFormatting sqref="C175:E175">
    <cfRule type="cellIs" dxfId="271" priority="31" stopIfTrue="1" operator="equal">
      <formula>"Payroll Frequency changed, delete value in F79"</formula>
    </cfRule>
  </conditionalFormatting>
  <conditionalFormatting sqref="C234:E234">
    <cfRule type="cellIs" dxfId="270" priority="14" stopIfTrue="1" operator="equal">
      <formula>"Payroll Frequency changed, delete value in F79"</formula>
    </cfRule>
  </conditionalFormatting>
  <conditionalFormatting sqref="C238:E242 G242:H242 C243:F255">
    <cfRule type="expression" dxfId="269" priority="1">
      <formula>$D$210="VOE"</formula>
    </cfRule>
  </conditionalFormatting>
  <conditionalFormatting sqref="C66:F78">
    <cfRule type="expression" dxfId="268" priority="52">
      <formula>$D$33="VOE"</formula>
    </cfRule>
  </conditionalFormatting>
  <conditionalFormatting sqref="C125:F137">
    <cfRule type="expression" dxfId="267" priority="35">
      <formula>$D$92="VOE"</formula>
    </cfRule>
  </conditionalFormatting>
  <conditionalFormatting sqref="C184:F196">
    <cfRule type="expression" dxfId="266" priority="18">
      <formula>$D$151="VOE"</formula>
    </cfRule>
  </conditionalFormatting>
  <conditionalFormatting sqref="E19">
    <cfRule type="expression" dxfId="265" priority="196">
      <formula>$E$19&lt;&gt;""</formula>
    </cfRule>
  </conditionalFormatting>
  <conditionalFormatting sqref="E33">
    <cfRule type="expression" dxfId="264" priority="59">
      <formula>$D$33 = ""</formula>
    </cfRule>
  </conditionalFormatting>
  <conditionalFormatting sqref="E41:E51 G42">
    <cfRule type="expression" dxfId="263" priority="61">
      <formula>$D$33="Pay Stubs"</formula>
    </cfRule>
  </conditionalFormatting>
  <conditionalFormatting sqref="E55 C61:E65 G65:H65">
    <cfRule type="expression" dxfId="262" priority="60">
      <formula>$D$33="VOE"</formula>
    </cfRule>
  </conditionalFormatting>
  <conditionalFormatting sqref="E92">
    <cfRule type="expression" dxfId="261" priority="42">
      <formula>$D$92 = ""</formula>
    </cfRule>
  </conditionalFormatting>
  <conditionalFormatting sqref="E100:E110 G101">
    <cfRule type="expression" dxfId="260" priority="44">
      <formula>$D$92="Pay Stubs"</formula>
    </cfRule>
  </conditionalFormatting>
  <conditionalFormatting sqref="E114 C120:E124 G124:H124">
    <cfRule type="expression" dxfId="259" priority="43">
      <formula>$D$92="VOE"</formula>
    </cfRule>
  </conditionalFormatting>
  <conditionalFormatting sqref="E151">
    <cfRule type="expression" dxfId="258" priority="25">
      <formula>$D$151 = ""</formula>
    </cfRule>
  </conditionalFormatting>
  <conditionalFormatting sqref="E159:E169 G160">
    <cfRule type="expression" dxfId="257" priority="27">
      <formula>$D$151="Pay Stubs"</formula>
    </cfRule>
  </conditionalFormatting>
  <conditionalFormatting sqref="E173 C179:E183 G183:H183">
    <cfRule type="expression" dxfId="256" priority="26">
      <formula>$D$151="VOE"</formula>
    </cfRule>
  </conditionalFormatting>
  <conditionalFormatting sqref="E210">
    <cfRule type="expression" dxfId="255" priority="8">
      <formula>$D$210 = ""</formula>
    </cfRule>
  </conditionalFormatting>
  <conditionalFormatting sqref="E218:E228 G219">
    <cfRule type="expression" dxfId="254" priority="10">
      <formula>$D$210="Pay Stubs"</formula>
    </cfRule>
  </conditionalFormatting>
  <conditionalFormatting sqref="E232">
    <cfRule type="expression" dxfId="253" priority="9">
      <formula>$D$210="VOE"</formula>
    </cfRule>
  </conditionalFormatting>
  <conditionalFormatting sqref="E19:F19">
    <cfRule type="expression" dxfId="252" priority="197">
      <formula>$H$265= "Yes"</formula>
    </cfRule>
  </conditionalFormatting>
  <conditionalFormatting sqref="F19">
    <cfRule type="expression" dxfId="251" priority="195">
      <formula>$F$19&lt;&gt; ""</formula>
    </cfRule>
  </conditionalFormatting>
  <conditionalFormatting sqref="F57">
    <cfRule type="cellIs" dxfId="250" priority="64" stopIfTrue="1" operator="greaterThan">
      <formula>$G$57</formula>
    </cfRule>
    <cfRule type="cellIs" dxfId="249" priority="67" stopIfTrue="1" operator="lessThan">
      <formula>$G$57</formula>
    </cfRule>
  </conditionalFormatting>
  <conditionalFormatting sqref="F116">
    <cfRule type="cellIs" dxfId="248" priority="47" stopIfTrue="1" operator="greaterThan">
      <formula>$G$116</formula>
    </cfRule>
    <cfRule type="cellIs" dxfId="247" priority="50" stopIfTrue="1" operator="lessThan">
      <formula>$G$116</formula>
    </cfRule>
  </conditionalFormatting>
  <conditionalFormatting sqref="F175">
    <cfRule type="cellIs" dxfId="246" priority="33" stopIfTrue="1" operator="lessThan">
      <formula>$G$175</formula>
    </cfRule>
    <cfRule type="cellIs" dxfId="245" priority="30" stopIfTrue="1" operator="greaterThan">
      <formula>$G$175</formula>
    </cfRule>
  </conditionalFormatting>
  <conditionalFormatting sqref="F234">
    <cfRule type="cellIs" dxfId="244" priority="13" stopIfTrue="1" operator="greaterThan">
      <formula>$G$234</formula>
    </cfRule>
    <cfRule type="cellIs" dxfId="243" priority="16" stopIfTrue="1" operator="lessThan">
      <formula>$G$234</formula>
    </cfRule>
  </conditionalFormatting>
  <conditionalFormatting sqref="H44">
    <cfRule type="cellIs" dxfId="242" priority="66" stopIfTrue="1" operator="greaterThan">
      <formula>$I$44</formula>
    </cfRule>
    <cfRule type="cellIs" dxfId="241" priority="68" stopIfTrue="1" operator="lessThan">
      <formula>$I$44</formula>
    </cfRule>
  </conditionalFormatting>
  <conditionalFormatting sqref="H103">
    <cfRule type="cellIs" dxfId="240" priority="51" stopIfTrue="1" operator="lessThan">
      <formula>$I$44</formula>
    </cfRule>
    <cfRule type="cellIs" dxfId="239" priority="49" stopIfTrue="1" operator="greaterThan">
      <formula>$I$44</formula>
    </cfRule>
  </conditionalFormatting>
  <conditionalFormatting sqref="H162">
    <cfRule type="cellIs" dxfId="238" priority="32" stopIfTrue="1" operator="greaterThan">
      <formula>$I$44</formula>
    </cfRule>
    <cfRule type="cellIs" dxfId="237" priority="34" stopIfTrue="1" operator="lessThan">
      <formula>$I$44</formula>
    </cfRule>
  </conditionalFormatting>
  <conditionalFormatting sqref="H221">
    <cfRule type="cellIs" dxfId="236" priority="17" stopIfTrue="1" operator="lessThan">
      <formula>$I$44</formula>
    </cfRule>
    <cfRule type="cellIs" dxfId="235" priority="15" stopIfTrue="1" operator="greaterThan">
      <formula>$I$44</formula>
    </cfRule>
  </conditionalFormatting>
  <dataValidations count="33">
    <dataValidation type="whole" allowBlank="1" showInputMessage="1" showErrorMessage="1" prompt="Enter number of pay periods per year, between 1 and 52." sqref="F19:F26" xr:uid="{00000000-0002-0000-0400-000000000000}">
      <formula1>1</formula1>
      <formula2>52</formula2>
    </dataValidation>
    <dataValidation allowBlank="1" showInputMessage="1" showErrorMessage="1" errorTitle="Section" error="Incorrect Section!!" sqref="C125:F125 C66:F66 C184:F184 C243:F243" xr:uid="{00000000-0002-0000-0400-000001000000}"/>
    <dataValidation type="whole" operator="lessThanOrEqual" allowBlank="1" showInputMessage="1" showErrorMessage="1" error="Weeks Employed to Date can not exceed Weeks Employed in Calendar Year." sqref="E268" xr:uid="{00000000-0002-0000-0400-000002000000}">
      <formula1>C267</formula1>
    </dataValidation>
    <dataValidation type="whole" allowBlank="1" showInputMessage="1" showErrorMessage="1" error="Weeks Off Work During Year + Weeks Employed to Date can not exceed 52." sqref="E265" xr:uid="{00000000-0002-0000-0400-000003000000}">
      <formula1>0</formula1>
      <formula2>D267</formula2>
    </dataValidation>
    <dataValidation type="list" allowBlank="1" showInputMessage="1" showErrorMessage="1" sqref="G65:H65 G42:H42 G124:H124 G101:H101 G183:H183 G160:H160 G242:H242 G219:H219" xr:uid="{00000000-0002-0000-0400-000004000000}">
      <formula1>"Hourly Pay Rate, Weekly Pay Rate, Bi-Weekly Pay Rate, Semi-Monthly Pay Rate, Monthly Pay Rate, Annual Pay Rate"</formula1>
    </dataValidation>
    <dataValidation allowBlank="1" showInputMessage="1" showErrorMessage="1" prompt="If YTD amount is not listed on the pay stubs leave blank." sqref="F67:F77 F126:F136 F185:F195 F244:F254" xr:uid="{00000000-0002-0000-0400-000005000000}"/>
    <dataValidation type="whole" allowBlank="1" showInputMessage="1" showErrorMessage="1" sqref="F57 H44 H103 F116 H162 F175 H221 F234" xr:uid="{00000000-0002-0000-0400-000006000000}">
      <formula1>0</formula1>
      <formula2>24</formula2>
    </dataValidation>
    <dataValidation type="list" allowBlank="1" showInputMessage="1" showErrorMessage="1" error="Please delete the entry and select a schedule from the drop down list." sqref="E55 E43 E102 E114 E161 E173 E220 E232" xr:uid="{00000000-0002-0000-0400-000007000000}">
      <formula1>"Weekly, Bi-Weekly, Semi-Monthly, Monthly"</formula1>
    </dataValidation>
    <dataValidation allowBlank="1" showInputMessage="1" showErrorMessage="1" prompt="If a range of hours is indicated on the VOE, enter the high end of the range." sqref="C269:D269 C41:D41 C100:D100 C159:D159 C218:D218" xr:uid="{00000000-0002-0000-0400-000008000000}"/>
    <dataValidation showDropDown="1" showInputMessage="1" showErrorMessage="1" sqref="G33:G34 G92:G93 G151:G152 G210:G211" xr:uid="{00000000-0002-0000-0400-000009000000}"/>
    <dataValidation type="list" allowBlank="1" showInputMessage="1" showErrorMessage="1" sqref="D33 D92 D151 D210" xr:uid="{00000000-0002-0000-0400-00000A000000}">
      <formula1>"VOE, Pay Stubs"</formula1>
    </dataValidation>
    <dataValidation allowBlank="1" showInputMessage="1" showErrorMessage="1" prompt="If Thru Date is not provided, enter the date the VOE was signed." sqref="C44:D44 C103:D103 C162:D162 C221:D221" xr:uid="{00000000-0002-0000-0400-00000B000000}"/>
    <dataValidation allowBlank="1" showInputMessage="1" showErrorMessage="1" prompt="Enter the type of income documentation used to qualify the household." sqref="C33 C92 C151 C210" xr:uid="{00000000-0002-0000-0400-00000C000000}"/>
    <dataValidation allowBlank="1" showInputMessage="1" showErrorMessage="1" prompt="If blank, worksheet calculation assumes the person was employed at position prior to January 1 of the income documentation year." sqref="C35 C94 C153 C212" xr:uid="{00000000-0002-0000-0400-00000D000000}"/>
    <dataValidation allowBlank="1" showInputMessage="1" showErrorMessage="1" prompt="If unknown enter Weekly." sqref="C43:D43 C102:D102 C161:D161 C220:D220" xr:uid="{00000000-0002-0000-0400-00000E000000}"/>
    <dataValidation allowBlank="1" showInputMessage="1" showErrorMessage="1" prompt="Enter the Househol Member Number (1-10) from the Household Summary Tab." sqref="D5" xr:uid="{00000000-0002-0000-0400-00000F000000}"/>
    <dataValidation type="list" allowBlank="1" showInputMessage="1" showErrorMessage="1" sqref="H265" xr:uid="{00000000-0002-0000-0400-000010000000}">
      <formula1>"No, Yes"</formula1>
    </dataValidation>
    <dataValidation allowBlank="1" showInputMessage="1" showErrorMessage="1" prompt="Count full weeks from off season start date to off season end date indicated on VOE." sqref="C265:D265" xr:uid="{00000000-0002-0000-0400-000011000000}"/>
    <dataValidation allowBlank="1" showInputMessage="1" showErrorMessage="1" prompt="It is important to determine the pay schedule to accurately calculate pay periods to date." sqref="F44:G44 C57:E57 C116:E116 F103:G103 C175:E175 F162:G162 C234:E234 F221:G221" xr:uid="{00000000-0002-0000-0400-000012000000}"/>
    <dataValidation allowBlank="1" showInputMessage="1" showErrorMessage="1" prompt="Include vacation, holiday and sick pay in Base Pay." sqref="B66 B125 B184 B243" xr:uid="{00000000-0002-0000-0400-000013000000}"/>
    <dataValidation allowBlank="1" showInputMessage="1" showErrorMessage="1" prompt="Include vacation, holiday and sick time in regular/base hours.  " sqref="B64 B123 B182 B241" xr:uid="{00000000-0002-0000-0400-000014000000}"/>
    <dataValidation allowBlank="1" showInputMessage="1" showErrorMessage="1" prompt="Earnings for the remainder of the year will be based on the monthly average of the adjusted income from the two most recent years.  If less than two prior years self employment history, the current year will be included in the average." sqref="H278" xr:uid="{00000000-0002-0000-0400-000015000000}"/>
    <dataValidation allowBlank="1" showInputMessage="1" showErrorMessage="1" prompt="Monthly Average * Months Remaining in Current Year + Current Year Gross income." sqref="F284:G284" xr:uid="{00000000-0002-0000-0400-000016000000}"/>
    <dataValidation allowBlank="1" showInputMessage="1" showErrorMessage="1" prompt="Gross income will be calculated by taking the net income and adding back the amount of depreciation or amortization taken in that year.  If the resulting income is negative, gross income will be indicated as $0 for the year." sqref="C283:D283" xr:uid="{00000000-0002-0000-0400-000017000000}"/>
    <dataValidation type="custom" allowBlank="1" showInputMessage="1" showErrorMessage="1" errorTitle="Section" error="Incorrect Section!!" sqref="E41:E42 E44:E51" xr:uid="{00000000-0002-0000-0400-000018000000}">
      <formula1>INDIRECT("$D$33") = "VOE"</formula1>
    </dataValidation>
    <dataValidation type="custom" allowBlank="1" showInputMessage="1" showErrorMessage="1" errorTitle="Section" error="Incorrect Section!!" sqref="F78 C61:E65 C67:E78" xr:uid="{00000000-0002-0000-0400-000019000000}">
      <formula1>INDIRECT("$D$33") = "Pay Stubs"</formula1>
    </dataValidation>
    <dataValidation type="date" allowBlank="1" showInputMessage="1" showErrorMessage="1" errorTitle="Invalid Date" error="The date you entered is either invalid format or out of range. Please make sure the date is corrent and then proceed." promptTitle="Date Format" prompt="mm/dd/yyyy" sqref="D35 D94 D153 D212" xr:uid="{00000000-0002-0000-0400-00001A000000}">
      <formula1>EDATE(TODAY(),-1200)</formula1>
      <formula2>TODAY()</formula2>
    </dataValidation>
    <dataValidation type="custom" allowBlank="1" showInputMessage="1" showErrorMessage="1" errorTitle="Section" error="Incorrect Section!!" sqref="C238:E242 C244:E255 F255" xr:uid="{00000000-0002-0000-0400-00001B000000}">
      <formula1>INDIRECT("$D$210") = "Pay Stubs"</formula1>
    </dataValidation>
    <dataValidation type="custom" allowBlank="1" showInputMessage="1" showErrorMessage="1" errorTitle="Section" error="Incorrect Section!!" sqref="C179:E183 C185:E196 F196" xr:uid="{00000000-0002-0000-0400-00001C000000}">
      <formula1>INDIRECT("$D$151") = "Pay Stubs"</formula1>
    </dataValidation>
    <dataValidation type="custom" allowBlank="1" showInputMessage="1" showErrorMessage="1" errorTitle="Section" error="Incorrect Section!!" sqref="E159:E160 E162:E169" xr:uid="{00000000-0002-0000-0400-00001D000000}">
      <formula1>INDIRECT("$D$151") = "VOE"</formula1>
    </dataValidation>
    <dataValidation type="custom" allowBlank="1" showInputMessage="1" showErrorMessage="1" errorTitle="Section" error="Incorrect Section!!" sqref="C126:E137 F137 C120:E124" xr:uid="{00000000-0002-0000-0400-00001E000000}">
      <formula1>INDIRECT("$D$92") = "Pay Stubs"</formula1>
    </dataValidation>
    <dataValidation type="custom" allowBlank="1" showInputMessage="1" showErrorMessage="1" errorTitle="Section" error="Incorrect Section!!" sqref="E100:E101 E103:E110" xr:uid="{00000000-0002-0000-0400-00001F000000}">
      <formula1>INDIRECT("$D$92") = "VOE"</formula1>
    </dataValidation>
    <dataValidation type="custom" allowBlank="1" showInputMessage="1" showErrorMessage="1" errorTitle="Section" error="Incorrect Section!!" sqref="E218:E219 E221:E228" xr:uid="{00000000-0002-0000-0400-000020000000}">
      <formula1>INDIRECT("$D$210") = "VOE"</formula1>
    </dataValidation>
  </dataValidations>
  <hyperlinks>
    <hyperlink ref="H287" location="'HH Member 3'!A3" display="Back to Top ^" xr:uid="{00000000-0004-0000-0400-000000000000}"/>
    <hyperlink ref="B9:D9" location="'HH Member 3'!Position2" display="Position 2" xr:uid="{00000000-0004-0000-0400-000001000000}"/>
    <hyperlink ref="B10:D10" location="'HH Member 3'!Position3" display="Position 3" xr:uid="{00000000-0004-0000-0400-000002000000}"/>
    <hyperlink ref="B11:D11" location="'HH Member 3'!Position4" display="Position 4" xr:uid="{00000000-0004-0000-0400-000003000000}"/>
    <hyperlink ref="B12:D12" location="'HH Member 3'!OtherIncome" display="Other Income" xr:uid="{00000000-0004-0000-0400-000004000000}"/>
    <hyperlink ref="B13:D13" location="'HH Member 3'!SeasonalIncome" display="Seasonal Income" xr:uid="{00000000-0004-0000-0400-000005000000}"/>
    <hyperlink ref="B14:D14" location="'HH Member 3'!SelfEmploymentIncome" display="Self Employment Income" xr:uid="{00000000-0004-0000-0400-000006000000}"/>
    <hyperlink ref="B8:D8" location="'HH Member 3'!Position1" display="'HH Member 3'!Position1" xr:uid="{00000000-0004-0000-0400-000007000000}"/>
    <hyperlink ref="H29" location="'HH Member 3'!A3" display="Back to Top ^" xr:uid="{00000000-0004-0000-0400-000008000000}"/>
    <hyperlink ref="H88" location="'HH Member 3'!A3" display="Back to Top ^" xr:uid="{00000000-0004-0000-0400-000009000000}"/>
    <hyperlink ref="H147" location="'HH Member 3'!A3" display="Back to Top ^" xr:uid="{00000000-0004-0000-0400-00000A000000}"/>
    <hyperlink ref="H206" location="'HH Member 3'!A3" display="Back to Top ^" xr:uid="{00000000-0004-0000-0400-00000B000000}"/>
  </hyperlinks>
  <pageMargins left="0.25" right="0.25" top="0.5" bottom="0.5" header="0.3" footer="0.3"/>
  <pageSetup orientation="portrait" blackAndWhite="1" errors="blank" r:id="rId1"/>
  <headerFooter>
    <oddFooter>&amp;R&amp;8 1/1/2023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358"/>
  <sheetViews>
    <sheetView showGridLines="0" showRowColHeaders="0" zoomScaleNormal="100" workbookViewId="0">
      <pane ySplit="2" topLeftCell="A3" activePane="bottomLeft" state="frozen"/>
      <selection pane="bottomLeft" activeCell="A3" sqref="A3"/>
    </sheetView>
  </sheetViews>
  <sheetFormatPr defaultColWidth="9" defaultRowHeight="0" customHeight="1" zeroHeight="1" x14ac:dyDescent="0.45"/>
  <cols>
    <col min="1" max="1" width="1.5" style="16" customWidth="1"/>
    <col min="2" max="2" width="20.75" style="16" customWidth="1"/>
    <col min="3" max="3" width="11.625" style="16" customWidth="1"/>
    <col min="4" max="4" width="14.75" style="16" customWidth="1"/>
    <col min="5" max="5" width="13.75" style="16" customWidth="1"/>
    <col min="6" max="6" width="13.625" style="16" bestFit="1" customWidth="1"/>
    <col min="7" max="7" width="12.25" style="16" customWidth="1"/>
    <col min="8" max="8" width="12.75" style="16" bestFit="1" customWidth="1"/>
    <col min="9" max="9" width="5.875" style="16" customWidth="1"/>
    <col min="10" max="10" width="43.875" style="85" customWidth="1"/>
    <col min="11" max="11" width="61" style="134" customWidth="1"/>
    <col min="12" max="12" width="7.75" style="21" customWidth="1"/>
    <col min="13" max="13" width="9.375" style="16" customWidth="1"/>
    <col min="14" max="15" width="9" style="16" customWidth="1"/>
    <col min="16" max="16" width="12.875" style="16" customWidth="1"/>
    <col min="17" max="17" width="9" style="16" customWidth="1"/>
    <col min="18" max="18" width="11.625" style="16" customWidth="1"/>
    <col min="19" max="19" width="13.125" style="16" customWidth="1"/>
    <col min="20" max="20" width="12.25" style="16" customWidth="1"/>
    <col min="21" max="21" width="10.5" style="16" customWidth="1"/>
    <col min="22" max="22" width="12" style="16" customWidth="1"/>
    <col min="23" max="23" width="10.125" style="16" customWidth="1"/>
    <col min="24" max="25" width="9" style="16" customWidth="1"/>
    <col min="26" max="16384" width="9" style="16"/>
  </cols>
  <sheetData>
    <row r="1" spans="1:22" ht="15.75" customHeight="1" x14ac:dyDescent="0.45">
      <c r="A1" s="13"/>
      <c r="B1" s="427" t="s">
        <v>289</v>
      </c>
      <c r="C1" s="427"/>
      <c r="D1" s="427"/>
      <c r="E1" s="427"/>
      <c r="F1" s="427"/>
      <c r="G1" s="427"/>
      <c r="H1" s="427"/>
      <c r="I1" s="14"/>
      <c r="K1" s="124"/>
      <c r="L1" s="15"/>
      <c r="M1" s="55"/>
      <c r="N1" s="55"/>
      <c r="O1" s="55"/>
      <c r="P1" s="55"/>
      <c r="Q1" s="55"/>
      <c r="R1" s="55"/>
      <c r="S1" s="55"/>
      <c r="T1" s="55"/>
      <c r="U1" s="55"/>
      <c r="V1" s="55"/>
    </row>
    <row r="2" spans="1:22" ht="22.5" customHeight="1" x14ac:dyDescent="0.6">
      <c r="A2" s="13"/>
      <c r="B2" s="427"/>
      <c r="C2" s="427"/>
      <c r="D2" s="427"/>
      <c r="E2" s="427"/>
      <c r="F2" s="427"/>
      <c r="G2" s="427"/>
      <c r="H2" s="427"/>
      <c r="I2" s="14"/>
      <c r="J2" s="428" t="s">
        <v>261</v>
      </c>
      <c r="K2" s="429"/>
      <c r="L2" s="15"/>
      <c r="M2" s="55"/>
      <c r="N2" s="55"/>
      <c r="O2" s="55"/>
      <c r="P2" s="55"/>
      <c r="Q2" s="55"/>
      <c r="R2" s="55"/>
      <c r="S2" s="55"/>
      <c r="T2" s="55"/>
      <c r="U2" s="55"/>
      <c r="V2" s="55"/>
    </row>
    <row r="3" spans="1:22" ht="38.25" customHeight="1" x14ac:dyDescent="0.45">
      <c r="A3" s="17"/>
      <c r="B3" s="18"/>
      <c r="C3" s="18"/>
      <c r="D3" s="430" t="s">
        <v>280</v>
      </c>
      <c r="E3" s="430"/>
      <c r="F3" s="430"/>
      <c r="G3" s="19"/>
      <c r="H3" s="19"/>
      <c r="I3" s="17"/>
      <c r="J3" s="431"/>
      <c r="K3" s="431"/>
      <c r="L3" s="15"/>
      <c r="M3" s="55"/>
      <c r="N3" s="55"/>
      <c r="O3" s="55"/>
      <c r="P3" s="55"/>
      <c r="Q3" s="55"/>
      <c r="R3" s="55"/>
      <c r="S3" s="55"/>
      <c r="T3" s="55"/>
      <c r="U3" s="55"/>
      <c r="V3" s="55"/>
    </row>
    <row r="4" spans="1:22" ht="15.75" thickBot="1" x14ac:dyDescent="0.5">
      <c r="A4" s="17"/>
      <c r="B4" s="135" t="s">
        <v>56</v>
      </c>
      <c r="C4" s="136"/>
      <c r="D4" s="137"/>
      <c r="E4" s="138"/>
      <c r="F4" s="139"/>
      <c r="G4" s="139"/>
      <c r="H4" s="140"/>
      <c r="I4" s="17"/>
      <c r="J4" s="432" t="s">
        <v>222</v>
      </c>
      <c r="K4" s="432"/>
      <c r="L4" s="15"/>
      <c r="M4" s="55"/>
      <c r="N4" s="55"/>
      <c r="O4" s="55"/>
      <c r="P4" s="55"/>
      <c r="Q4" s="55"/>
      <c r="R4" s="55"/>
      <c r="S4" s="55"/>
      <c r="T4" s="55"/>
      <c r="U4" s="55"/>
      <c r="V4" s="55"/>
    </row>
    <row r="5" spans="1:22" ht="30.75" customHeight="1" thickBot="1" x14ac:dyDescent="0.5">
      <c r="A5" s="20"/>
      <c r="B5" s="141" t="s">
        <v>55</v>
      </c>
      <c r="C5" s="142"/>
      <c r="D5" s="143">
        <v>4</v>
      </c>
      <c r="E5" s="433" t="str">
        <f>IF(D5 = "", "", IF(OR(D5=0, D5&gt;15), "Invalid Household Member Number", IF(VLOOKUP(D5, Name, 2, FALSE) = "", "Name not entered on Household Summary", VLOOKUP(D5, Name, 2, FALSE))))</f>
        <v>Name not entered on Household Summary</v>
      </c>
      <c r="F5" s="434"/>
      <c r="G5" s="434"/>
      <c r="H5" s="435"/>
      <c r="I5" s="17"/>
      <c r="J5" s="351" t="s">
        <v>232</v>
      </c>
      <c r="K5" s="351"/>
      <c r="L5" s="15"/>
      <c r="M5" s="55"/>
      <c r="N5" s="55"/>
      <c r="O5" s="55"/>
      <c r="P5" s="55"/>
      <c r="Q5" s="55"/>
      <c r="R5" s="55"/>
      <c r="S5" s="55"/>
      <c r="T5" s="55"/>
      <c r="U5" s="55"/>
      <c r="V5" s="55"/>
    </row>
    <row r="6" spans="1:22" ht="15" customHeight="1" x14ac:dyDescent="0.45">
      <c r="A6" s="17"/>
      <c r="B6" s="144"/>
      <c r="C6" s="145"/>
      <c r="D6" s="146"/>
      <c r="E6" s="147"/>
      <c r="F6" s="148" t="s">
        <v>117</v>
      </c>
      <c r="G6" s="149"/>
      <c r="H6" s="150"/>
      <c r="I6" s="17"/>
      <c r="J6" s="351" t="s">
        <v>259</v>
      </c>
      <c r="K6" s="351"/>
      <c r="L6" s="15"/>
      <c r="M6" s="55"/>
      <c r="N6" s="55"/>
      <c r="O6" s="55"/>
      <c r="P6" s="55"/>
      <c r="Q6" s="55"/>
      <c r="R6" s="55"/>
      <c r="S6" s="55"/>
      <c r="T6" s="55"/>
      <c r="U6" s="55"/>
      <c r="V6" s="55"/>
    </row>
    <row r="7" spans="1:22" ht="15.75" customHeight="1" x14ac:dyDescent="0.45">
      <c r="A7" s="17"/>
      <c r="B7" s="151" t="s">
        <v>58</v>
      </c>
      <c r="C7" s="152"/>
      <c r="D7" s="153"/>
      <c r="E7" s="154" t="s">
        <v>48</v>
      </c>
      <c r="F7" s="154" t="s">
        <v>118</v>
      </c>
      <c r="G7" s="149"/>
      <c r="H7" s="150"/>
      <c r="I7" s="17"/>
      <c r="J7" s="351" t="s">
        <v>260</v>
      </c>
      <c r="K7" s="351"/>
      <c r="L7" s="15"/>
      <c r="M7" s="55"/>
      <c r="N7" s="55"/>
      <c r="O7" s="55"/>
      <c r="P7" s="55"/>
      <c r="Q7" s="55"/>
      <c r="R7" s="55"/>
      <c r="S7" s="55"/>
      <c r="T7" s="55"/>
      <c r="U7" s="55"/>
      <c r="V7" s="55"/>
    </row>
    <row r="8" spans="1:22" ht="15.75" customHeight="1" x14ac:dyDescent="0.45">
      <c r="A8" s="17"/>
      <c r="B8" s="423" t="str">
        <f>IF(D31 = "", "Position 1", D31)</f>
        <v>Position 1</v>
      </c>
      <c r="C8" s="423"/>
      <c r="D8" s="423"/>
      <c r="E8" s="121" t="s">
        <v>277</v>
      </c>
      <c r="F8" s="155">
        <f>IF(D33="VOE",IF(H49&gt;G49,H49,G49),IF(D33="Pay Stubs",IF(H78&gt;G78,H78,G78),0))</f>
        <v>0</v>
      </c>
      <c r="G8" s="425" t="s">
        <v>105</v>
      </c>
      <c r="H8" s="426"/>
      <c r="I8" s="17"/>
      <c r="J8" s="403" t="s">
        <v>262</v>
      </c>
      <c r="K8" s="403"/>
      <c r="L8" s="15"/>
      <c r="M8" s="55"/>
      <c r="N8" s="55"/>
      <c r="O8" s="55"/>
      <c r="P8" s="55"/>
      <c r="Q8" s="55"/>
      <c r="R8" s="55"/>
      <c r="S8" s="55"/>
      <c r="T8" s="55"/>
      <c r="U8" s="55"/>
      <c r="V8" s="55"/>
    </row>
    <row r="9" spans="1:22" ht="15.4" x14ac:dyDescent="0.45">
      <c r="A9" s="17"/>
      <c r="B9" s="423" t="str">
        <f>IF(D90 = "", "Position 2", D90)</f>
        <v>Position 2</v>
      </c>
      <c r="C9" s="423"/>
      <c r="D9" s="423"/>
      <c r="E9" s="121" t="s">
        <v>284</v>
      </c>
      <c r="F9" s="155">
        <f>IF(D92="VOE",IF(H108&gt;G108,H108,G108),IF(D92="Pay Stubs",IF(H137&gt;G137,H137,G137),0))</f>
        <v>0</v>
      </c>
      <c r="G9" s="425"/>
      <c r="H9" s="426"/>
      <c r="I9" s="17"/>
      <c r="J9" s="351" t="s">
        <v>230</v>
      </c>
      <c r="K9" s="351"/>
      <c r="L9" s="15"/>
      <c r="M9" s="55"/>
      <c r="N9" s="55"/>
      <c r="O9" s="55"/>
      <c r="P9" s="55"/>
      <c r="Q9" s="55"/>
      <c r="R9" s="55"/>
      <c r="S9" s="55"/>
      <c r="T9" s="55"/>
      <c r="U9" s="55"/>
      <c r="V9" s="55"/>
    </row>
    <row r="10" spans="1:22" ht="15.75" customHeight="1" x14ac:dyDescent="0.45">
      <c r="A10" s="17"/>
      <c r="B10" s="423" t="str">
        <f>IF(D149 = "", "Position 3", D149)</f>
        <v>Position 3</v>
      </c>
      <c r="C10" s="423"/>
      <c r="D10" s="423"/>
      <c r="E10" s="121" t="s">
        <v>285</v>
      </c>
      <c r="F10" s="155">
        <f>IF(D151="VOE",IF(H167&gt;G167,H167,G167),IF(D151="Pay Stubs",IF(H196&gt;G196,H196,G196),0))</f>
        <v>0</v>
      </c>
      <c r="G10" s="425"/>
      <c r="H10" s="426"/>
      <c r="I10" s="17"/>
      <c r="J10" s="351" t="s">
        <v>231</v>
      </c>
      <c r="K10" s="351"/>
      <c r="L10" s="15"/>
      <c r="M10" s="55"/>
      <c r="N10" s="55"/>
      <c r="O10" s="55"/>
      <c r="P10" s="55"/>
      <c r="Q10" s="55"/>
      <c r="R10" s="55"/>
      <c r="S10" s="55"/>
      <c r="T10" s="55"/>
      <c r="U10" s="55"/>
      <c r="V10" s="55"/>
    </row>
    <row r="11" spans="1:22" ht="15.75" customHeight="1" x14ac:dyDescent="0.45">
      <c r="A11" s="17"/>
      <c r="B11" s="423" t="str">
        <f>IF(D208 = "", "Position 4", D208)</f>
        <v>Position 4</v>
      </c>
      <c r="C11" s="423"/>
      <c r="D11" s="423"/>
      <c r="E11" s="121" t="s">
        <v>286</v>
      </c>
      <c r="F11" s="155">
        <f>IF(D210="VOE",IF(H226&gt;G226,H226,G226),IF(D210="Pay Stubs",IF(H255&gt;G255,H255,G255),0))</f>
        <v>0</v>
      </c>
      <c r="G11" s="425"/>
      <c r="H11" s="426"/>
      <c r="I11" s="17"/>
      <c r="J11" s="351" t="s">
        <v>263</v>
      </c>
      <c r="K11" s="351"/>
      <c r="L11" s="15"/>
      <c r="M11" s="55"/>
      <c r="N11" s="55"/>
      <c r="O11" s="55"/>
      <c r="P11" s="55"/>
      <c r="Q11" s="55"/>
      <c r="R11" s="55"/>
      <c r="S11" s="55"/>
      <c r="T11" s="55"/>
      <c r="U11" s="55"/>
      <c r="V11" s="55"/>
    </row>
    <row r="12" spans="1:22" ht="15.4" x14ac:dyDescent="0.45">
      <c r="A12" s="17"/>
      <c r="B12" s="423" t="s">
        <v>33</v>
      </c>
      <c r="C12" s="423"/>
      <c r="D12" s="423"/>
      <c r="E12" s="156" t="s">
        <v>116</v>
      </c>
      <c r="F12" s="157">
        <f>G27</f>
        <v>0</v>
      </c>
      <c r="G12" s="149"/>
      <c r="H12" s="150"/>
      <c r="I12" s="17"/>
      <c r="J12" s="351" t="s">
        <v>264</v>
      </c>
      <c r="K12" s="351"/>
      <c r="N12" s="55"/>
      <c r="O12" s="55"/>
      <c r="P12" s="55"/>
      <c r="Q12" s="55"/>
      <c r="R12" s="55"/>
      <c r="S12" s="55"/>
      <c r="T12" s="55"/>
      <c r="U12" s="55"/>
      <c r="V12" s="55"/>
    </row>
    <row r="13" spans="1:22" ht="15.4" x14ac:dyDescent="0.45">
      <c r="A13" s="17"/>
      <c r="B13" s="423" t="s">
        <v>91</v>
      </c>
      <c r="C13" s="423"/>
      <c r="D13" s="423"/>
      <c r="E13" s="156" t="s">
        <v>287</v>
      </c>
      <c r="F13" s="157">
        <f>IF(AND(OR(H274 = "", H274 = 0), OR(G274 = "", G274 = 0)), 0, IF(H274&gt; G274, H274, G274))</f>
        <v>0</v>
      </c>
      <c r="G13" s="149"/>
      <c r="H13" s="150"/>
      <c r="I13" s="17"/>
      <c r="J13" s="424"/>
      <c r="K13" s="424"/>
      <c r="N13" s="55"/>
      <c r="O13" s="55"/>
      <c r="P13" s="55"/>
      <c r="Q13" s="55"/>
      <c r="R13" s="55"/>
      <c r="S13" s="55"/>
      <c r="T13" s="55"/>
      <c r="U13" s="55"/>
      <c r="V13" s="55"/>
    </row>
    <row r="14" spans="1:22" ht="15.4" x14ac:dyDescent="0.45">
      <c r="A14" s="17"/>
      <c r="B14" s="423" t="s">
        <v>28</v>
      </c>
      <c r="C14" s="423"/>
      <c r="D14" s="423"/>
      <c r="E14" s="156" t="s">
        <v>288</v>
      </c>
      <c r="F14" s="157">
        <f>H284</f>
        <v>0</v>
      </c>
      <c r="G14" s="149"/>
      <c r="H14" s="150"/>
      <c r="I14" s="17"/>
      <c r="J14" s="402" t="s">
        <v>223</v>
      </c>
      <c r="K14" s="402"/>
      <c r="L14" s="15"/>
      <c r="M14" s="55"/>
      <c r="N14" s="55"/>
      <c r="O14" s="55"/>
      <c r="P14" s="55"/>
      <c r="Q14" s="55"/>
      <c r="R14" s="55"/>
      <c r="S14" s="55"/>
      <c r="T14" s="55"/>
      <c r="U14" s="55"/>
      <c r="V14" s="55"/>
    </row>
    <row r="15" spans="1:22" ht="31.5" customHeight="1" x14ac:dyDescent="0.45">
      <c r="A15" s="17"/>
      <c r="B15" s="421" t="s">
        <v>13</v>
      </c>
      <c r="C15" s="421"/>
      <c r="D15" s="421"/>
      <c r="E15" s="156"/>
      <c r="F15" s="157">
        <f>SUM(F8:F14)</f>
        <v>0</v>
      </c>
      <c r="G15" s="158"/>
      <c r="H15" s="159"/>
      <c r="I15" s="17"/>
      <c r="J15" s="403" t="s">
        <v>224</v>
      </c>
      <c r="K15" s="403"/>
      <c r="L15" s="15"/>
      <c r="M15" s="55"/>
      <c r="N15" s="55"/>
      <c r="O15" s="55"/>
      <c r="P15" s="55"/>
      <c r="Q15" s="55"/>
      <c r="R15" s="55"/>
      <c r="S15" s="55"/>
      <c r="T15" s="55"/>
      <c r="U15" s="55"/>
      <c r="V15" s="55"/>
    </row>
    <row r="16" spans="1:22" ht="15.75" thickBot="1" x14ac:dyDescent="0.5">
      <c r="A16" s="17"/>
      <c r="B16" s="160"/>
      <c r="C16" s="160"/>
      <c r="D16" s="160"/>
      <c r="E16" s="160"/>
      <c r="F16" s="160"/>
      <c r="G16" s="160"/>
      <c r="H16" s="160"/>
      <c r="I16" s="17"/>
      <c r="J16" s="403"/>
      <c r="K16" s="403"/>
      <c r="L16" s="15"/>
      <c r="M16" s="55"/>
      <c r="N16" s="55"/>
      <c r="O16" s="55"/>
      <c r="P16" s="55"/>
      <c r="Q16" s="55"/>
      <c r="R16" s="55"/>
      <c r="S16" s="55"/>
      <c r="T16" s="55"/>
      <c r="U16" s="55"/>
      <c r="V16" s="55"/>
    </row>
    <row r="17" spans="1:22" ht="15.75" thickTop="1" x14ac:dyDescent="0.45">
      <c r="A17" s="17"/>
      <c r="B17" s="73"/>
      <c r="C17" s="73"/>
      <c r="D17" s="73"/>
      <c r="E17" s="73"/>
      <c r="F17" s="73"/>
      <c r="G17" s="73"/>
      <c r="H17" s="73"/>
      <c r="I17" s="17"/>
      <c r="J17" s="403"/>
      <c r="K17" s="403"/>
      <c r="L17" s="15"/>
      <c r="M17" s="55"/>
      <c r="N17" s="55"/>
      <c r="O17" s="55"/>
      <c r="P17" s="55"/>
      <c r="Q17" s="55"/>
      <c r="R17" s="55"/>
      <c r="S17" s="55"/>
      <c r="T17" s="55"/>
      <c r="U17" s="55"/>
      <c r="V17" s="55"/>
    </row>
    <row r="18" spans="1:22" ht="36" thickBot="1" x14ac:dyDescent="0.5">
      <c r="A18" s="17"/>
      <c r="B18" s="161" t="s">
        <v>10</v>
      </c>
      <c r="C18" s="162" t="s">
        <v>73</v>
      </c>
      <c r="D18" s="163"/>
      <c r="E18" s="164" t="s">
        <v>11</v>
      </c>
      <c r="F18" s="165" t="s">
        <v>266</v>
      </c>
      <c r="G18" s="166" t="s">
        <v>13</v>
      </c>
      <c r="H18" s="167"/>
      <c r="I18" s="17"/>
      <c r="J18" s="402" t="s">
        <v>225</v>
      </c>
      <c r="K18" s="402"/>
      <c r="L18" s="15"/>
      <c r="M18" s="55"/>
      <c r="N18" s="55"/>
      <c r="O18" s="55"/>
      <c r="P18" s="55"/>
      <c r="Q18" s="55"/>
      <c r="R18" s="55"/>
      <c r="S18" s="55"/>
      <c r="T18" s="55"/>
      <c r="U18" s="55"/>
      <c r="V18" s="55"/>
    </row>
    <row r="19" spans="1:22" ht="32.25" customHeight="1" x14ac:dyDescent="0.45">
      <c r="A19" s="17"/>
      <c r="B19" s="168"/>
      <c r="C19" s="398" t="s">
        <v>23</v>
      </c>
      <c r="D19" s="422"/>
      <c r="E19" s="169"/>
      <c r="F19" s="170"/>
      <c r="G19" s="171">
        <f>IF(F19 = "", 0, E19*F19)</f>
        <v>0</v>
      </c>
      <c r="H19" s="150"/>
      <c r="J19" s="403" t="s">
        <v>274</v>
      </c>
      <c r="K19" s="403"/>
      <c r="L19" s="15"/>
      <c r="M19" s="55"/>
      <c r="N19" s="55"/>
      <c r="O19" s="55"/>
      <c r="P19" s="55"/>
      <c r="Q19" s="55"/>
      <c r="R19" s="55"/>
      <c r="S19" s="55"/>
      <c r="T19" s="55"/>
      <c r="U19" s="55"/>
      <c r="V19" s="55"/>
    </row>
    <row r="20" spans="1:22" ht="28.5" customHeight="1" x14ac:dyDescent="0.45">
      <c r="A20" s="17"/>
      <c r="B20" s="168"/>
      <c r="C20" s="414" t="s">
        <v>24</v>
      </c>
      <c r="D20" s="415"/>
      <c r="E20" s="172"/>
      <c r="F20" s="173"/>
      <c r="G20" s="171">
        <f t="shared" ref="G20:G24" si="0">IF(F20 = "", 0, E20*F20)</f>
        <v>0</v>
      </c>
      <c r="H20" s="150"/>
      <c r="J20" s="125" t="s">
        <v>275</v>
      </c>
      <c r="K20" s="416" t="s">
        <v>226</v>
      </c>
      <c r="L20" s="16"/>
    </row>
    <row r="21" spans="1:22" ht="15" customHeight="1" x14ac:dyDescent="0.45">
      <c r="A21" s="17"/>
      <c r="B21" s="168"/>
      <c r="C21" s="414" t="s">
        <v>25</v>
      </c>
      <c r="D21" s="415"/>
      <c r="E21" s="172"/>
      <c r="F21" s="173"/>
      <c r="G21" s="171">
        <f t="shared" si="0"/>
        <v>0</v>
      </c>
      <c r="H21" s="150"/>
      <c r="J21" s="126" t="s">
        <v>267</v>
      </c>
      <c r="K21" s="416"/>
    </row>
    <row r="22" spans="1:22" ht="15" customHeight="1" x14ac:dyDescent="0.45">
      <c r="A22" s="17"/>
      <c r="B22" s="168"/>
      <c r="C22" s="414" t="s">
        <v>26</v>
      </c>
      <c r="D22" s="415"/>
      <c r="E22" s="172"/>
      <c r="F22" s="173"/>
      <c r="G22" s="171">
        <f t="shared" si="0"/>
        <v>0</v>
      </c>
      <c r="H22" s="150"/>
      <c r="J22" s="126" t="s">
        <v>268</v>
      </c>
      <c r="K22" s="416"/>
    </row>
    <row r="23" spans="1:22" ht="15" customHeight="1" x14ac:dyDescent="0.45">
      <c r="A23" s="17"/>
      <c r="B23" s="168"/>
      <c r="C23" s="414" t="s">
        <v>14</v>
      </c>
      <c r="D23" s="415"/>
      <c r="E23" s="172"/>
      <c r="F23" s="173"/>
      <c r="G23" s="171">
        <f t="shared" si="0"/>
        <v>0</v>
      </c>
      <c r="H23" s="150"/>
      <c r="J23" s="126" t="s">
        <v>269</v>
      </c>
      <c r="K23" s="416"/>
    </row>
    <row r="24" spans="1:22" ht="15" customHeight="1" x14ac:dyDescent="0.45">
      <c r="A24" s="17"/>
      <c r="B24" s="168"/>
      <c r="C24" s="414" t="s">
        <v>15</v>
      </c>
      <c r="D24" s="415"/>
      <c r="E24" s="172"/>
      <c r="F24" s="173"/>
      <c r="G24" s="171">
        <f t="shared" si="0"/>
        <v>0</v>
      </c>
      <c r="H24" s="150"/>
      <c r="J24" s="126" t="s">
        <v>270</v>
      </c>
      <c r="K24" s="416"/>
    </row>
    <row r="25" spans="1:22" ht="15" customHeight="1" thickBot="1" x14ac:dyDescent="0.5">
      <c r="A25" s="17"/>
      <c r="B25" s="168"/>
      <c r="C25" s="417" t="s">
        <v>65</v>
      </c>
      <c r="D25" s="418"/>
      <c r="E25" s="172"/>
      <c r="F25" s="173"/>
      <c r="G25" s="171">
        <f>E25*F25*0.75</f>
        <v>0</v>
      </c>
      <c r="H25" s="174" t="s">
        <v>82</v>
      </c>
      <c r="J25" s="126" t="s">
        <v>271</v>
      </c>
      <c r="K25" s="416"/>
    </row>
    <row r="26" spans="1:22" ht="15" customHeight="1" thickBot="1" x14ac:dyDescent="0.5">
      <c r="A26" s="17"/>
      <c r="B26" s="168"/>
      <c r="C26" s="419" t="s">
        <v>119</v>
      </c>
      <c r="D26" s="420"/>
      <c r="E26" s="175"/>
      <c r="F26" s="176"/>
      <c r="G26" s="171">
        <f>IF(F26 = "", 0, E26*F26)</f>
        <v>0</v>
      </c>
      <c r="H26" s="174"/>
      <c r="J26" s="126" t="s">
        <v>272</v>
      </c>
      <c r="K26" s="416"/>
    </row>
    <row r="27" spans="1:22" ht="15" customHeight="1" x14ac:dyDescent="0.45">
      <c r="A27" s="17"/>
      <c r="B27" s="177"/>
      <c r="C27" s="152"/>
      <c r="D27" s="152"/>
      <c r="E27" s="178"/>
      <c r="F27" s="179" t="s">
        <v>13</v>
      </c>
      <c r="G27" s="180">
        <f>SUM(G19:G26)</f>
        <v>0</v>
      </c>
      <c r="H27" s="159"/>
      <c r="I27" s="17"/>
      <c r="J27" s="126" t="s">
        <v>273</v>
      </c>
      <c r="K27" s="416"/>
    </row>
    <row r="28" spans="1:22" ht="15" customHeight="1" x14ac:dyDescent="0.45">
      <c r="A28" s="17"/>
      <c r="B28" s="73"/>
      <c r="C28" s="78"/>
      <c r="D28" s="78"/>
      <c r="E28" s="181"/>
      <c r="F28" s="182"/>
      <c r="G28" s="183"/>
      <c r="H28" s="73"/>
      <c r="I28" s="17"/>
      <c r="J28" s="351"/>
      <c r="K28" s="351"/>
    </row>
    <row r="29" spans="1:22" ht="15.75" thickBot="1" x14ac:dyDescent="0.5">
      <c r="A29" s="17"/>
      <c r="B29" s="184" t="s">
        <v>59</v>
      </c>
      <c r="C29" s="185"/>
      <c r="D29" s="186" t="str">
        <f>E5</f>
        <v>Name not entered on Household Summary</v>
      </c>
      <c r="E29" s="185"/>
      <c r="F29" s="185"/>
      <c r="G29" s="185"/>
      <c r="H29" s="321" t="s">
        <v>234</v>
      </c>
      <c r="I29" s="22"/>
      <c r="J29" s="351"/>
      <c r="K29" s="351"/>
    </row>
    <row r="30" spans="1:22" ht="17.25" customHeight="1" thickTop="1" thickBot="1" x14ac:dyDescent="0.5">
      <c r="A30" s="17"/>
      <c r="B30" s="187"/>
      <c r="C30" s="188"/>
      <c r="D30" s="189"/>
      <c r="E30" s="189"/>
      <c r="F30" s="189"/>
      <c r="G30" s="189"/>
      <c r="H30" s="190"/>
      <c r="I30" s="17"/>
      <c r="J30" s="413" t="s">
        <v>330</v>
      </c>
      <c r="K30" s="413"/>
    </row>
    <row r="31" spans="1:22" ht="16.5" customHeight="1" thickBot="1" x14ac:dyDescent="0.5">
      <c r="A31" s="17"/>
      <c r="B31" s="191" t="s">
        <v>30</v>
      </c>
      <c r="C31" s="188" t="s">
        <v>6</v>
      </c>
      <c r="D31" s="352"/>
      <c r="E31" s="353"/>
      <c r="F31" s="353"/>
      <c r="G31" s="354"/>
      <c r="H31" s="192" t="str">
        <f>IF(D33="VOE", E43, IF(D33 = "Pay Stubs", E55, ""))</f>
        <v/>
      </c>
      <c r="I31" s="22"/>
      <c r="J31" s="351" t="s">
        <v>336</v>
      </c>
      <c r="K31" s="351"/>
    </row>
    <row r="32" spans="1:22" ht="16.5" customHeight="1" thickBot="1" x14ac:dyDescent="0.5">
      <c r="A32" s="17"/>
      <c r="B32" s="191"/>
      <c r="C32" s="188"/>
      <c r="D32" s="193"/>
      <c r="E32" s="194"/>
      <c r="F32" s="194"/>
      <c r="G32" s="195" t="s">
        <v>70</v>
      </c>
      <c r="H32" s="196" t="s">
        <v>61</v>
      </c>
      <c r="I32" s="22"/>
      <c r="J32" s="351" t="s">
        <v>313</v>
      </c>
      <c r="K32" s="351"/>
    </row>
    <row r="33" spans="1:25" ht="16.5" customHeight="1" thickBot="1" x14ac:dyDescent="0.5">
      <c r="A33" s="17"/>
      <c r="B33" s="191"/>
      <c r="C33" s="197" t="s">
        <v>36</v>
      </c>
      <c r="D33" s="198"/>
      <c r="E33" s="199" t="str">
        <f>IF(ISNUMBER(SEARCH("VOE",D33)),"Warning: Fill VOE Sec Only!!","Warning: Fill PayStubs Sec Only!!")</f>
        <v>Warning: Fill PayStubs Sec Only!!</v>
      </c>
      <c r="F33" s="200"/>
      <c r="G33" s="201" t="e">
        <f>IF(OR(H31 = "Monthly", H31="Semi-Monthly"), IF(D33="VOE", H44, IF(D33 = "Pay Stubs", F57, "")), ROUNDUP(H33,0))</f>
        <v>#VALUE!</v>
      </c>
      <c r="H33" s="202" t="e">
        <f>G35/(VLOOKUP(H31, PayPeriods, 2, FALSE))</f>
        <v>#VALUE!</v>
      </c>
      <c r="I33" s="22"/>
      <c r="J33" s="351" t="s">
        <v>337</v>
      </c>
      <c r="K33" s="351"/>
    </row>
    <row r="34" spans="1:25" ht="7.5" customHeight="1" thickBot="1" x14ac:dyDescent="0.5">
      <c r="A34" s="17"/>
      <c r="B34" s="191"/>
      <c r="C34" s="188"/>
      <c r="D34" s="203"/>
      <c r="E34" s="200"/>
      <c r="F34" s="195" t="s">
        <v>22</v>
      </c>
      <c r="G34" s="195" t="s">
        <v>72</v>
      </c>
      <c r="H34" s="196" t="s">
        <v>69</v>
      </c>
      <c r="I34" s="22"/>
      <c r="J34" s="351"/>
      <c r="K34" s="351"/>
    </row>
    <row r="35" spans="1:25" ht="15.75" thickBot="1" x14ac:dyDescent="0.5">
      <c r="A35" s="17"/>
      <c r="B35" s="187"/>
      <c r="C35" s="197" t="s">
        <v>0</v>
      </c>
      <c r="D35" s="198"/>
      <c r="E35" s="204" t="e">
        <f>CONCATENATE("1/1/",YEAR(F35))</f>
        <v>#VALUE!</v>
      </c>
      <c r="F35" s="205" t="str">
        <f>IF(D33 = "VOE", E44, IF(D33 = "Pay Stubs", IF(OR(C63 = "", D63="",E63 = ""), IF(OR(C62 = "",D62="", E62=""), "", E62), E63),""))</f>
        <v/>
      </c>
      <c r="G35" s="205" t="e">
        <f>IF(YEAR(D35) = YEAR(F35), F35-D35+1,F35-E35+1)</f>
        <v>#VALUE!</v>
      </c>
      <c r="H35" s="206" t="e">
        <f>ROUNDUP(G35*(5/7), 0)</f>
        <v>#VALUE!</v>
      </c>
      <c r="I35" s="17"/>
      <c r="J35" s="351"/>
      <c r="K35" s="351"/>
    </row>
    <row r="36" spans="1:25" ht="13.5" customHeight="1" thickBot="1" x14ac:dyDescent="0.5">
      <c r="A36" s="17"/>
      <c r="B36" s="207"/>
      <c r="C36" s="208"/>
      <c r="D36" s="209"/>
      <c r="E36" s="210"/>
      <c r="F36" s="210"/>
      <c r="G36" s="211" t="s">
        <v>71</v>
      </c>
      <c r="H36" s="212" t="str">
        <f>IF(D33 = "VOE", IF(E41&gt;VLOOKUP(H31, PayPeriods, 6, FALSE), VLOOKUP(H31, PayPeriods, 6, FALSE), E41),IF(D33="Pay Stubs", IF((C64+D64+E64)/3 &gt; VLOOKUP(H31, PayPeriods, 6, FALSE), VLOOKUP(H31, PayPeriods, 6, FALSE), (C64+D64+E64)/3), ""))</f>
        <v/>
      </c>
      <c r="I36" s="22"/>
      <c r="J36" s="351"/>
      <c r="K36" s="351"/>
    </row>
    <row r="37" spans="1:25" ht="13.5" customHeight="1" thickTop="1" x14ac:dyDescent="0.45">
      <c r="A37" s="17"/>
      <c r="B37" s="168"/>
      <c r="C37" s="78"/>
      <c r="D37" s="213"/>
      <c r="E37" s="214"/>
      <c r="F37" s="214"/>
      <c r="G37" s="78"/>
      <c r="H37" s="215"/>
      <c r="I37" s="22"/>
      <c r="J37" s="127"/>
      <c r="K37" s="128"/>
    </row>
    <row r="38" spans="1:25" ht="15.75" customHeight="1" x14ac:dyDescent="0.45">
      <c r="A38" s="17"/>
      <c r="B38" s="216" t="s">
        <v>9</v>
      </c>
      <c r="C38" s="355" t="s">
        <v>38</v>
      </c>
      <c r="D38" s="355"/>
      <c r="E38" s="355"/>
      <c r="F38" s="355"/>
      <c r="G38" s="355"/>
      <c r="H38" s="356"/>
      <c r="I38" s="22"/>
      <c r="J38" s="404" t="s">
        <v>176</v>
      </c>
      <c r="K38" s="404"/>
    </row>
    <row r="39" spans="1:25" ht="15.4" x14ac:dyDescent="0.45">
      <c r="A39" s="17"/>
      <c r="B39" s="217"/>
      <c r="C39" s="78"/>
      <c r="D39" s="213"/>
      <c r="E39" s="218"/>
      <c r="F39" s="218"/>
      <c r="G39" s="78"/>
      <c r="H39" s="219"/>
      <c r="I39" s="22"/>
      <c r="J39" s="403"/>
      <c r="K39" s="403"/>
    </row>
    <row r="40" spans="1:25" ht="24" customHeight="1" thickBot="1" x14ac:dyDescent="0.5">
      <c r="A40" s="17"/>
      <c r="B40" s="217"/>
      <c r="C40" s="73"/>
      <c r="D40" s="73"/>
      <c r="E40" s="220" t="s">
        <v>37</v>
      </c>
      <c r="F40" s="221" t="s">
        <v>50</v>
      </c>
      <c r="G40" s="221" t="s">
        <v>49</v>
      </c>
      <c r="H40" s="221" t="s">
        <v>51</v>
      </c>
      <c r="I40" s="24"/>
      <c r="J40" s="403" t="s">
        <v>314</v>
      </c>
      <c r="K40" s="403"/>
    </row>
    <row r="41" spans="1:25" ht="22.5" customHeight="1" thickBot="1" x14ac:dyDescent="0.5">
      <c r="A41" s="17"/>
      <c r="B41" s="168"/>
      <c r="C41" s="406" t="s">
        <v>34</v>
      </c>
      <c r="D41" s="407"/>
      <c r="E41" s="222"/>
      <c r="F41" s="223"/>
      <c r="G41" s="224"/>
      <c r="H41" s="225"/>
      <c r="I41" s="22"/>
      <c r="J41" s="403"/>
      <c r="K41" s="403"/>
      <c r="P41" s="25"/>
      <c r="Q41" s="26"/>
      <c r="R41" s="26"/>
      <c r="S41" s="26"/>
      <c r="T41" s="26"/>
      <c r="U41" s="26"/>
      <c r="V41" s="26"/>
      <c r="W41" s="26"/>
      <c r="X41" s="26"/>
      <c r="Y41" s="26"/>
    </row>
    <row r="42" spans="1:25" ht="15.75" thickBot="1" x14ac:dyDescent="0.5">
      <c r="A42" s="17"/>
      <c r="B42" s="357" t="str">
        <f>IF(D33 = "VOE", IF(G42 = "Hourly Pay Rate", IF(E41&gt;VLOOKUP(H31,PayPeriods,6,FALSE),CONCATENATE("    Average hours &gt; ", ROUND(VLOOKUP(H31, PayPeriods, 6, FALSE),2), " (Standard Work Hours in Year / Pay Periods in Year);  ", ROUND(VLOOKUP(H31, PayPeriods, 6, FALSE),2), " hours used."), ""), ""), "")</f>
        <v/>
      </c>
      <c r="C42" s="408" t="s">
        <v>27</v>
      </c>
      <c r="D42" s="409"/>
      <c r="E42" s="327"/>
      <c r="F42" s="226" t="s">
        <v>99</v>
      </c>
      <c r="G42" s="358"/>
      <c r="H42" s="359"/>
      <c r="I42" s="22"/>
      <c r="J42" s="129" t="s">
        <v>315</v>
      </c>
      <c r="K42" s="130" t="s">
        <v>316</v>
      </c>
      <c r="P42" s="27"/>
      <c r="Q42" s="26"/>
      <c r="R42" s="28"/>
      <c r="S42" s="29"/>
      <c r="T42" s="30"/>
      <c r="U42" s="30"/>
      <c r="V42" s="26"/>
    </row>
    <row r="43" spans="1:25" ht="15.75" customHeight="1" x14ac:dyDescent="0.45">
      <c r="A43" s="17"/>
      <c r="B43" s="357"/>
      <c r="C43" s="406" t="s">
        <v>35</v>
      </c>
      <c r="D43" s="407"/>
      <c r="E43" s="227"/>
      <c r="F43" s="360" t="str">
        <f>IF(AND(E43 &lt;&gt; "Monthly", E43 &lt;&gt; "Semi-Monthly", H44&gt;0), "Payroll Frequency changed, delete value in H66", "")</f>
        <v/>
      </c>
      <c r="G43" s="361"/>
      <c r="H43" s="362"/>
      <c r="I43" s="22"/>
      <c r="J43" s="403" t="s">
        <v>317</v>
      </c>
      <c r="K43" s="403"/>
      <c r="P43" s="26"/>
      <c r="Q43" s="26"/>
      <c r="R43" s="28"/>
      <c r="S43" s="29"/>
      <c r="T43" s="30"/>
      <c r="U43" s="30"/>
      <c r="V43" s="26"/>
    </row>
    <row r="44" spans="1:25" ht="15.75" customHeight="1" x14ac:dyDescent="0.45">
      <c r="A44" s="17"/>
      <c r="B44" s="357"/>
      <c r="C44" s="406" t="s">
        <v>22</v>
      </c>
      <c r="D44" s="407"/>
      <c r="E44" s="228"/>
      <c r="F44" s="363" t="str">
        <f>IF(D33 = "VOE", IF(H31 &lt;&gt; "", IF(H31 = "Annual", "1 pay period", IF(OR(E43="Semi-Monthly", E43 = "Monthly"), "Enter # of Pay Periods to Date", IF(E44 = "", "",CONCATENATE(G33," pay periods to date")))), ""), "")</f>
        <v/>
      </c>
      <c r="G44" s="363"/>
      <c r="H44" s="229"/>
      <c r="I44" s="31">
        <f>IF(F44 = "Enter # of Pay Periods to Date", 50, 0)</f>
        <v>0</v>
      </c>
      <c r="J44" s="351" t="s">
        <v>318</v>
      </c>
      <c r="K44" s="351"/>
      <c r="P44" s="26"/>
      <c r="Q44" s="26"/>
      <c r="R44" s="28"/>
      <c r="S44" s="29"/>
      <c r="T44" s="30"/>
      <c r="U44" s="30"/>
      <c r="V44" s="26"/>
    </row>
    <row r="45" spans="1:25" ht="15.75" customHeight="1" x14ac:dyDescent="0.45">
      <c r="A45" s="17"/>
      <c r="B45" s="357"/>
      <c r="C45" s="364" t="s">
        <v>8</v>
      </c>
      <c r="D45" s="365"/>
      <c r="E45" s="230"/>
      <c r="F45" s="171" t="str">
        <f>IF(G45 = "", "", IF(G45 = 0, 0, G45/VLOOKUP(H31, PayPeriods, 3, FALSE)))</f>
        <v/>
      </c>
      <c r="G45" s="157" t="str">
        <f>IF(OR(G42="", E43 = "", E44=""), "", IF(D33="VOE",IF(G42="Hourly Pay Rate",H36*E42*VLOOKUP(H31, PayPeriods, 4, FALSE) *(VLOOKUP(H31,PayPeriods,3,FALSE)),E42*VLOOKUP(G42,PayRates,2,FALSE)),""))</f>
        <v/>
      </c>
      <c r="H45" s="231"/>
      <c r="I45" s="23"/>
      <c r="J45" s="351"/>
      <c r="K45" s="351"/>
      <c r="P45" s="26"/>
      <c r="Q45" s="26"/>
      <c r="R45" s="28"/>
      <c r="S45" s="29"/>
      <c r="T45" s="30"/>
      <c r="U45" s="30"/>
      <c r="V45" s="26"/>
    </row>
    <row r="46" spans="1:25" ht="15.75" customHeight="1" x14ac:dyDescent="0.45">
      <c r="A46" s="17"/>
      <c r="B46" s="232"/>
      <c r="C46" s="364" t="s">
        <v>16</v>
      </c>
      <c r="D46" s="365"/>
      <c r="E46" s="230"/>
      <c r="F46" s="233" t="str">
        <f>IF(OR(G42="", E43 = "", E44=""), "", IF(D33="VOE",IF(YEAR(D35) = YEAR(E35), (E46/H35)*VLOOKUP(H31, PayPeriods, 5,FALSE), IF(G33 = 0, 0, E46/G33)), ""))</f>
        <v/>
      </c>
      <c r="G46" s="234" t="str">
        <f>IF(OR(G42="", E43 = "", E44=""), "", IF(D33= "VOE", IF(YEAR(D35) = YEAR(E35), (E46/H35)*VLOOKUP(H31, PayPeriods, 5, FALSE) * VLOOKUP(H31, PayPeriods, 3,FALSE), IF(G33 = 0, 0, (E46/G33)*VLOOKUP(H31, PayPeriods, 3, FALSE))), ""))</f>
        <v/>
      </c>
      <c r="H46" s="235"/>
      <c r="I46" s="23"/>
      <c r="J46" s="351"/>
      <c r="K46" s="351"/>
      <c r="P46" s="26"/>
      <c r="Q46" s="26"/>
      <c r="R46" s="28"/>
      <c r="S46" s="29"/>
      <c r="T46" s="30"/>
      <c r="U46" s="30"/>
      <c r="V46" s="26"/>
    </row>
    <row r="47" spans="1:25" ht="15.75" customHeight="1" x14ac:dyDescent="0.45">
      <c r="A47" s="17"/>
      <c r="B47" s="236"/>
      <c r="C47" s="366" t="s">
        <v>29</v>
      </c>
      <c r="D47" s="367"/>
      <c r="E47" s="237"/>
      <c r="F47" s="238"/>
      <c r="G47" s="239"/>
      <c r="H47" s="240"/>
      <c r="I47" s="23"/>
      <c r="J47" s="403" t="s">
        <v>319</v>
      </c>
      <c r="K47" s="403"/>
      <c r="P47" s="26"/>
      <c r="Q47" s="26"/>
      <c r="R47" s="28"/>
      <c r="S47" s="29"/>
      <c r="T47" s="30"/>
      <c r="U47" s="30"/>
      <c r="V47" s="26"/>
    </row>
    <row r="48" spans="1:25" ht="15.75" customHeight="1" x14ac:dyDescent="0.45">
      <c r="A48" s="17"/>
      <c r="B48" s="236"/>
      <c r="C48" s="368"/>
      <c r="D48" s="369"/>
      <c r="E48" s="241"/>
      <c r="F48" s="242" t="str">
        <f>IF(OR(G42="", E43 = "", E44=""), "", IF(D33="VOE", IF(YEAR(D35) = YEAR(E35), (E48/H35)*VLOOKUP(H31, PayPeriods, 5,FALSE), IF(G33 = 0, 0, E48/G33)),""))</f>
        <v/>
      </c>
      <c r="G48" s="180" t="str">
        <f>IF(OR(G42="", E43 = "", E44=""), "", IF(D33 = "VOE", IF(YEAR(D35) = YEAR(E35), (E48/H35)*VLOOKUP(H31, PayPeriods, 5, FALSE) * VLOOKUP(H31, PayPeriods, 3,FALSE), IF(G33 = 0, 0, E48/G33)*VLOOKUP(H31, PayPeriods, 3, FALSE)), ""))</f>
        <v/>
      </c>
      <c r="H48" s="231"/>
      <c r="I48" s="23"/>
      <c r="J48" s="403"/>
      <c r="K48" s="403"/>
      <c r="P48" s="26"/>
      <c r="Q48" s="26"/>
      <c r="R48" s="28"/>
      <c r="S48" s="29"/>
      <c r="T48" s="30"/>
      <c r="U48" s="30"/>
      <c r="V48" s="26"/>
    </row>
    <row r="49" spans="1:22" ht="15.75" customHeight="1" x14ac:dyDescent="0.45">
      <c r="A49" s="17"/>
      <c r="B49" s="236"/>
      <c r="C49" s="364" t="s">
        <v>39</v>
      </c>
      <c r="D49" s="365"/>
      <c r="E49" s="243"/>
      <c r="F49" s="244"/>
      <c r="G49" s="157" t="str">
        <f>IF(OR(G42="", E43 = "", E44=""), "", IF(D33 = "VOE", SUM(G45:G48),""))</f>
        <v/>
      </c>
      <c r="H49" s="155" t="str">
        <f>IF(OR(G42="",E43="",E44=""),"",IF(D33="VOE",IF(YEAR(D35) = YEAR(F35), (E49/H35) *260, IF(G33=0,0,(E49/G33)*VLOOKUP(H31,PayPeriods,3,FALSE))),""))</f>
        <v/>
      </c>
      <c r="I49" s="22"/>
      <c r="J49" s="403"/>
      <c r="K49" s="403"/>
      <c r="P49" s="26"/>
      <c r="Q49" s="26"/>
      <c r="R49" s="28"/>
      <c r="S49" s="29"/>
      <c r="T49" s="30"/>
      <c r="U49" s="30"/>
      <c r="V49" s="26"/>
    </row>
    <row r="50" spans="1:22" ht="15.75" customHeight="1" x14ac:dyDescent="0.45">
      <c r="A50" s="17"/>
      <c r="B50" s="236"/>
      <c r="C50" s="364" t="str">
        <f>IF(E44="","Gross Pay Prior Year",CONCATENATE("Gross Pay ",YEAR(E44)-1))</f>
        <v>Gross Pay Prior Year</v>
      </c>
      <c r="D50" s="365"/>
      <c r="E50" s="243"/>
      <c r="F50" s="183"/>
      <c r="G50" s="183"/>
      <c r="H50" s="245"/>
      <c r="I50" s="22"/>
      <c r="J50" s="351" t="s">
        <v>320</v>
      </c>
      <c r="K50" s="351"/>
      <c r="P50" s="26"/>
      <c r="Q50" s="26"/>
      <c r="R50" s="28"/>
      <c r="S50" s="29"/>
      <c r="T50" s="30"/>
      <c r="U50" s="30"/>
      <c r="V50" s="26"/>
    </row>
    <row r="51" spans="1:22" ht="15.75" customHeight="1" thickBot="1" x14ac:dyDescent="0.5">
      <c r="A51" s="17"/>
      <c r="B51" s="246"/>
      <c r="C51" s="364" t="str">
        <f>IF(E44="","Gross Pay Prior Year",CONCATENATE("Gross Pay ",YEAR(E44)-2))</f>
        <v>Gross Pay Prior Year</v>
      </c>
      <c r="D51" s="365"/>
      <c r="E51" s="247"/>
      <c r="F51" s="183"/>
      <c r="G51" s="183"/>
      <c r="H51" s="245"/>
      <c r="I51" s="22"/>
      <c r="J51" s="131"/>
      <c r="K51" s="129"/>
      <c r="P51" s="26"/>
      <c r="Q51" s="26"/>
      <c r="R51" s="28"/>
      <c r="S51" s="29"/>
      <c r="T51" s="30"/>
      <c r="U51" s="30"/>
      <c r="V51" s="26"/>
    </row>
    <row r="52" spans="1:22" ht="15.75" customHeight="1" x14ac:dyDescent="0.45">
      <c r="A52" s="17"/>
      <c r="B52" s="168"/>
      <c r="C52" s="78"/>
      <c r="D52" s="78"/>
      <c r="E52" s="183"/>
      <c r="F52" s="183"/>
      <c r="G52" s="183"/>
      <c r="H52" s="245"/>
      <c r="I52" s="22"/>
      <c r="J52" s="131"/>
      <c r="K52" s="129"/>
      <c r="P52" s="26"/>
      <c r="Q52" s="26"/>
      <c r="R52" s="28"/>
      <c r="S52" s="29"/>
      <c r="T52" s="30"/>
      <c r="U52" s="30"/>
      <c r="V52" s="26"/>
    </row>
    <row r="53" spans="1:22" ht="15.75" customHeight="1" x14ac:dyDescent="0.45">
      <c r="A53" s="17"/>
      <c r="B53" s="410" t="str">
        <f>IF(D33="VOE", IF(E45+E46+E48= E49, "", "Base Pay + Overtime + Commissions/Tips do not add to the Gross Pay (Current Year).  Please correct the numbers or explain the difference."), "")</f>
        <v/>
      </c>
      <c r="C53" s="411"/>
      <c r="D53" s="411"/>
      <c r="E53" s="411"/>
      <c r="F53" s="411"/>
      <c r="G53" s="411"/>
      <c r="H53" s="412"/>
      <c r="I53" s="22"/>
      <c r="J53" s="351"/>
      <c r="K53" s="351"/>
      <c r="P53" s="26"/>
      <c r="Q53" s="26"/>
      <c r="R53" s="28"/>
      <c r="S53" s="29"/>
      <c r="T53" s="30"/>
      <c r="U53" s="30"/>
      <c r="V53" s="26"/>
    </row>
    <row r="54" spans="1:22" ht="15.75" customHeight="1" thickBot="1" x14ac:dyDescent="0.5">
      <c r="A54" s="17"/>
      <c r="B54" s="236"/>
      <c r="C54" s="405"/>
      <c r="D54" s="405"/>
      <c r="E54" s="70"/>
      <c r="F54" s="70"/>
      <c r="G54" s="248" t="s">
        <v>7</v>
      </c>
      <c r="H54" s="249">
        <f>IF(OR(C63 = "", D63="", E63=""), IF(OR(C62 = "", D62 = "", E62 = ""), (E61-C61)/2, (E62-C62)/2), (E63-C63)/2)</f>
        <v>0</v>
      </c>
      <c r="I54" s="22"/>
      <c r="J54" s="351"/>
      <c r="K54" s="351"/>
      <c r="P54" s="26"/>
      <c r="Q54" s="26"/>
      <c r="R54" s="28"/>
      <c r="S54" s="29"/>
      <c r="T54" s="30"/>
      <c r="U54" s="30"/>
      <c r="V54" s="26"/>
    </row>
    <row r="55" spans="1:22" ht="15.75" customHeight="1" thickBot="1" x14ac:dyDescent="0.5">
      <c r="A55" s="17"/>
      <c r="B55" s="250" t="s">
        <v>17</v>
      </c>
      <c r="C55" s="370" t="s">
        <v>115</v>
      </c>
      <c r="D55" s="370"/>
      <c r="E55" s="251"/>
      <c r="F55" s="371" t="s">
        <v>54</v>
      </c>
      <c r="G55" s="371"/>
      <c r="H55" s="252" t="str">
        <f>IF(OR(H54="", H54 = 0, H54&gt;31), "", IF(H54 &gt;20, "Monthly", IF(H54&gt;14, "Semi-Monthly", IF(H54&gt;9, "Bi-Weekly", "Weekly"))))</f>
        <v/>
      </c>
      <c r="I55" s="22"/>
      <c r="J55" s="404" t="s">
        <v>229</v>
      </c>
      <c r="K55" s="404"/>
      <c r="P55" s="26"/>
      <c r="Q55" s="26"/>
      <c r="R55" s="28"/>
      <c r="S55" s="29"/>
      <c r="T55" s="30"/>
      <c r="U55" s="30"/>
      <c r="V55" s="26"/>
    </row>
    <row r="56" spans="1:22" ht="15.75" customHeight="1" x14ac:dyDescent="0.45">
      <c r="A56" s="17"/>
      <c r="B56" s="253"/>
      <c r="C56" s="254"/>
      <c r="D56" s="254"/>
      <c r="E56" s="254"/>
      <c r="F56" s="255"/>
      <c r="G56" s="255"/>
      <c r="H56" s="252"/>
      <c r="I56" s="22"/>
      <c r="J56" s="351"/>
      <c r="K56" s="351"/>
      <c r="P56" s="26"/>
      <c r="Q56" s="26"/>
      <c r="R56" s="28"/>
      <c r="S56" s="29"/>
      <c r="T56" s="30"/>
      <c r="U56" s="30"/>
      <c r="V56" s="26"/>
    </row>
    <row r="57" spans="1:22" ht="15.75" customHeight="1" x14ac:dyDescent="0.45">
      <c r="A57" s="17"/>
      <c r="B57" s="168"/>
      <c r="C57" s="372" t="str">
        <f>IF(D33="Pay Stubs",IF(H31&lt;&gt;"",IF(OR(H31="Semi-Monthly",H31="Monthly"),"Enter number of Pay Periods to Date", IF(F57&gt;0,"Payroll Frequency changed, delete value in F57", "")),""), "")</f>
        <v/>
      </c>
      <c r="D57" s="372"/>
      <c r="E57" s="372"/>
      <c r="F57" s="256"/>
      <c r="G57" s="257">
        <f>IF(C57 = "Enter number of Pay Periods to Date", 50, 0)</f>
        <v>0</v>
      </c>
      <c r="H57" s="252"/>
      <c r="I57" s="22"/>
      <c r="J57" s="403" t="s">
        <v>321</v>
      </c>
      <c r="K57" s="403"/>
      <c r="P57" s="26"/>
      <c r="Q57" s="26"/>
      <c r="R57" s="28"/>
      <c r="S57" s="29"/>
      <c r="T57" s="30"/>
      <c r="U57" s="30"/>
      <c r="V57" s="26"/>
    </row>
    <row r="58" spans="1:22" ht="36" customHeight="1" x14ac:dyDescent="0.45">
      <c r="A58" s="17"/>
      <c r="B58" s="217"/>
      <c r="C58" s="373" t="str">
        <f xml:space="preserve"> IF(AND(OR(G78="", G78 = 0), OR(H78="", H78=0)), "", IF(H54&gt;31, "Pay stubs do not appear to be consecutive based on dates entered.", IF(OR( E62 &lt; C62, E62 &lt;D62, E63 &lt; C63, E63 &lt;D63), "Pay Stubs may be out of order.  Please check dates.",IF(H55 = "", "", IF(E55 = H55, "", "If Payroll Frequency selected does not equal Recommended please provide an explanation.")))))</f>
        <v/>
      </c>
      <c r="D58" s="373"/>
      <c r="E58" s="373"/>
      <c r="F58" s="373"/>
      <c r="G58" s="373"/>
      <c r="H58" s="374"/>
      <c r="I58" s="22"/>
      <c r="J58" s="403"/>
      <c r="K58" s="403"/>
      <c r="L58" s="32"/>
      <c r="M58" s="33"/>
      <c r="P58" s="26"/>
      <c r="Q58" s="26"/>
      <c r="R58" s="28"/>
      <c r="S58" s="29"/>
      <c r="T58" s="30"/>
      <c r="U58" s="30"/>
      <c r="V58" s="26"/>
    </row>
    <row r="59" spans="1:22" ht="15.75" customHeight="1" x14ac:dyDescent="0.45">
      <c r="A59" s="17"/>
      <c r="B59" s="168"/>
      <c r="C59" s="218"/>
      <c r="D59" s="78"/>
      <c r="E59" s="78"/>
      <c r="F59" s="78"/>
      <c r="G59" s="78"/>
      <c r="H59" s="219"/>
      <c r="I59" s="22"/>
      <c r="J59" s="351"/>
      <c r="K59" s="351"/>
      <c r="L59" s="32"/>
      <c r="M59" s="33"/>
      <c r="P59" s="26"/>
      <c r="Q59" s="26"/>
      <c r="R59" s="28"/>
      <c r="S59" s="29"/>
      <c r="T59" s="30"/>
      <c r="U59" s="30"/>
      <c r="V59" s="26"/>
    </row>
    <row r="60" spans="1:22" ht="23.65" thickBot="1" x14ac:dyDescent="0.5">
      <c r="A60" s="17"/>
      <c r="B60" s="258"/>
      <c r="C60" s="221" t="s">
        <v>66</v>
      </c>
      <c r="D60" s="221" t="s">
        <v>67</v>
      </c>
      <c r="E60" s="221" t="s">
        <v>250</v>
      </c>
      <c r="F60" s="220" t="s">
        <v>53</v>
      </c>
      <c r="G60" s="221" t="s">
        <v>52</v>
      </c>
      <c r="H60" s="221" t="s">
        <v>51</v>
      </c>
      <c r="I60" s="17"/>
      <c r="J60" s="351"/>
      <c r="K60" s="351"/>
      <c r="L60" s="32"/>
      <c r="M60" s="33"/>
      <c r="P60" s="26"/>
      <c r="Q60" s="26"/>
      <c r="R60" s="28"/>
      <c r="S60" s="29"/>
      <c r="T60" s="30"/>
      <c r="U60" s="30"/>
      <c r="V60" s="26"/>
    </row>
    <row r="61" spans="1:22" ht="15.75" customHeight="1" x14ac:dyDescent="0.45">
      <c r="A61" s="17"/>
      <c r="B61" s="259" t="s">
        <v>100</v>
      </c>
      <c r="C61" s="260"/>
      <c r="D61" s="261"/>
      <c r="E61" s="262"/>
      <c r="F61" s="375" t="str">
        <f>IF(D33 = "Pay Stubs", IF(AND(H31 &lt;&gt; "", F35 &lt;&gt; ""), IF(H31 = "Annual", "1 pay period to date", IF(OR(H31="Semi-Monthly", H31 = "Monthly"), "", IF(E55 = "", "",CONCATENATE(G33," pay periods to date")))), ""), "")</f>
        <v/>
      </c>
      <c r="G61" s="378" t="str">
        <f>IF(D33 = "Pay Stubs", IF(G65 = "Hourly Pay Rate", IF((C64+D64+E64)/3&gt;VLOOKUP(H31,PayPeriods,6,FALSE),CONCATENATE("Average hours &gt; ", ROUND(VLOOKUP(H31, PayPeriods, 6, FALSE),2), " (Standard Work Hours in Year / Pay Periods in Year); ", ROUND(VLOOKUP(H31, PayPeriods, 6, FALSE),2), " hours used to calculate base pay."), ""), ""), "")</f>
        <v/>
      </c>
      <c r="H61" s="379"/>
      <c r="I61" s="17"/>
      <c r="J61" s="403" t="s">
        <v>322</v>
      </c>
      <c r="K61" s="403"/>
      <c r="L61" s="32"/>
    </row>
    <row r="62" spans="1:22" ht="15.75" customHeight="1" x14ac:dyDescent="0.45">
      <c r="A62" s="17"/>
      <c r="B62" s="259" t="s">
        <v>101</v>
      </c>
      <c r="C62" s="263"/>
      <c r="D62" s="264"/>
      <c r="E62" s="265"/>
      <c r="F62" s="376"/>
      <c r="G62" s="380"/>
      <c r="H62" s="381"/>
      <c r="I62" s="34"/>
      <c r="J62" s="403"/>
      <c r="K62" s="403"/>
      <c r="L62" s="32"/>
    </row>
    <row r="63" spans="1:22" ht="15.75" customHeight="1" x14ac:dyDescent="0.45">
      <c r="A63" s="17"/>
      <c r="B63" s="259" t="s">
        <v>102</v>
      </c>
      <c r="C63" s="263"/>
      <c r="D63" s="264"/>
      <c r="E63" s="266"/>
      <c r="F63" s="376"/>
      <c r="G63" s="380"/>
      <c r="H63" s="381"/>
      <c r="I63" s="17"/>
      <c r="J63" s="403" t="s">
        <v>340</v>
      </c>
      <c r="K63" s="403"/>
      <c r="L63" s="32"/>
    </row>
    <row r="64" spans="1:22" ht="15.75" thickBot="1" x14ac:dyDescent="0.5">
      <c r="A64" s="17"/>
      <c r="B64" s="267" t="s">
        <v>338</v>
      </c>
      <c r="C64" s="268"/>
      <c r="D64" s="269"/>
      <c r="E64" s="270"/>
      <c r="F64" s="377"/>
      <c r="G64" s="380"/>
      <c r="H64" s="381"/>
      <c r="I64" s="17"/>
      <c r="J64" s="403"/>
      <c r="K64" s="403"/>
      <c r="L64" s="32"/>
    </row>
    <row r="65" spans="1:12" ht="15.75" thickBot="1" x14ac:dyDescent="0.5">
      <c r="A65" s="17"/>
      <c r="B65" s="271" t="s">
        <v>27</v>
      </c>
      <c r="C65" s="272"/>
      <c r="D65" s="273"/>
      <c r="E65" s="274"/>
      <c r="F65" s="275" t="s">
        <v>90</v>
      </c>
      <c r="G65" s="382"/>
      <c r="H65" s="383"/>
      <c r="I65" s="17"/>
      <c r="J65" s="403"/>
      <c r="K65" s="403"/>
      <c r="L65" s="32"/>
    </row>
    <row r="66" spans="1:12" ht="15.4" x14ac:dyDescent="0.45">
      <c r="A66" s="17"/>
      <c r="B66" s="276" t="s">
        <v>242</v>
      </c>
      <c r="C66" s="277">
        <f>SUM(C67:C75)</f>
        <v>0</v>
      </c>
      <c r="D66" s="277">
        <f>SUM(D67:D75)</f>
        <v>0</v>
      </c>
      <c r="E66" s="277">
        <f>SUM(E67:E75)</f>
        <v>0</v>
      </c>
      <c r="F66" s="277">
        <f>SUM(F67:F75)</f>
        <v>0</v>
      </c>
      <c r="G66" s="242" t="str">
        <f>IF(OR(E55 = "", G65 = ""), "", IF(AND(E62="", E63 = ""), "", IF(D33 = "Pay Stubs", IF(G65 = "Hourly Pay Rate", H36*E65*(VLOOKUP(H31,PayPeriods,3,FALSE)),E65*VLOOKUP(G65, PayRates, 2, FALSE)), "")))</f>
        <v/>
      </c>
      <c r="H66" s="231"/>
      <c r="I66" s="17"/>
      <c r="J66" s="351" t="s">
        <v>315</v>
      </c>
      <c r="K66" s="351"/>
      <c r="L66" s="32"/>
    </row>
    <row r="67" spans="1:12" ht="15.75" customHeight="1" x14ac:dyDescent="0.45">
      <c r="A67" s="17"/>
      <c r="B67" s="278" t="s">
        <v>8</v>
      </c>
      <c r="C67" s="279"/>
      <c r="D67" s="273"/>
      <c r="E67" s="274"/>
      <c r="F67" s="241"/>
      <c r="G67" s="242"/>
      <c r="H67" s="231"/>
      <c r="I67" s="17"/>
      <c r="J67" s="351" t="s">
        <v>323</v>
      </c>
      <c r="K67" s="351"/>
      <c r="L67" s="25"/>
    </row>
    <row r="68" spans="1:12" ht="15.75" customHeight="1" x14ac:dyDescent="0.45">
      <c r="A68" s="17"/>
      <c r="B68" s="278" t="s">
        <v>243</v>
      </c>
      <c r="C68" s="279"/>
      <c r="D68" s="273"/>
      <c r="E68" s="274"/>
      <c r="F68" s="241"/>
      <c r="G68" s="242"/>
      <c r="H68" s="231"/>
      <c r="I68" s="17"/>
      <c r="J68" s="351" t="s">
        <v>344</v>
      </c>
      <c r="K68" s="351"/>
      <c r="L68" s="16"/>
    </row>
    <row r="69" spans="1:12" ht="15.75" customHeight="1" x14ac:dyDescent="0.45">
      <c r="A69" s="17"/>
      <c r="B69" s="278" t="s">
        <v>244</v>
      </c>
      <c r="C69" s="279"/>
      <c r="D69" s="273"/>
      <c r="E69" s="274"/>
      <c r="F69" s="241"/>
      <c r="G69" s="242"/>
      <c r="H69" s="231"/>
      <c r="I69" s="17"/>
      <c r="J69" s="351"/>
      <c r="K69" s="351"/>
      <c r="L69" s="16"/>
    </row>
    <row r="70" spans="1:12" ht="32.25" customHeight="1" x14ac:dyDescent="0.45">
      <c r="A70" s="17"/>
      <c r="B70" s="278" t="s">
        <v>245</v>
      </c>
      <c r="C70" s="279"/>
      <c r="D70" s="273"/>
      <c r="E70" s="274"/>
      <c r="F70" s="241"/>
      <c r="G70" s="242"/>
      <c r="H70" s="231"/>
      <c r="I70" s="17"/>
      <c r="J70" s="351" t="s">
        <v>345</v>
      </c>
      <c r="K70" s="351"/>
      <c r="L70" s="16"/>
    </row>
    <row r="71" spans="1:12" ht="15.75" customHeight="1" x14ac:dyDescent="0.45">
      <c r="A71" s="17"/>
      <c r="B71" s="278" t="s">
        <v>246</v>
      </c>
      <c r="C71" s="279"/>
      <c r="D71" s="273"/>
      <c r="E71" s="274"/>
      <c r="F71" s="241"/>
      <c r="G71" s="242"/>
      <c r="H71" s="231"/>
      <c r="I71" s="17"/>
      <c r="J71" s="127"/>
      <c r="K71" s="132"/>
      <c r="L71" s="16"/>
    </row>
    <row r="72" spans="1:12" ht="15.75" customHeight="1" x14ac:dyDescent="0.45">
      <c r="A72" s="17"/>
      <c r="B72" s="329" t="s">
        <v>342</v>
      </c>
      <c r="C72" s="279"/>
      <c r="D72" s="273"/>
      <c r="E72" s="274"/>
      <c r="F72" s="241"/>
      <c r="G72" s="242"/>
      <c r="H72" s="231"/>
      <c r="I72" s="17"/>
      <c r="J72" s="127"/>
      <c r="K72" s="132"/>
      <c r="L72" s="16"/>
    </row>
    <row r="73" spans="1:12" ht="15.75" customHeight="1" x14ac:dyDescent="0.45">
      <c r="A73" s="17"/>
      <c r="B73" s="278" t="s">
        <v>247</v>
      </c>
      <c r="C73" s="279"/>
      <c r="D73" s="273"/>
      <c r="E73" s="274"/>
      <c r="F73" s="241"/>
      <c r="G73" s="242"/>
      <c r="H73" s="231"/>
      <c r="I73" s="17"/>
      <c r="J73" s="403"/>
      <c r="K73" s="403"/>
      <c r="L73" s="16"/>
    </row>
    <row r="74" spans="1:12" ht="15.75" customHeight="1" x14ac:dyDescent="0.45">
      <c r="A74" s="17"/>
      <c r="B74" s="278" t="s">
        <v>248</v>
      </c>
      <c r="C74" s="279"/>
      <c r="D74" s="273"/>
      <c r="E74" s="274"/>
      <c r="F74" s="241"/>
      <c r="G74" s="242"/>
      <c r="H74" s="231"/>
      <c r="I74" s="17"/>
      <c r="J74" s="403"/>
      <c r="K74" s="403"/>
      <c r="L74" s="16"/>
    </row>
    <row r="75" spans="1:12" ht="15.75" customHeight="1" x14ac:dyDescent="0.45">
      <c r="A75" s="17"/>
      <c r="B75" s="278" t="s">
        <v>249</v>
      </c>
      <c r="C75" s="279"/>
      <c r="D75" s="273"/>
      <c r="E75" s="274"/>
      <c r="F75" s="241"/>
      <c r="G75" s="242"/>
      <c r="H75" s="231"/>
      <c r="I75" s="17"/>
      <c r="J75" s="127"/>
      <c r="K75" s="132"/>
      <c r="L75" s="16"/>
    </row>
    <row r="76" spans="1:12" ht="15.75" customHeight="1" x14ac:dyDescent="0.45">
      <c r="A76" s="17"/>
      <c r="B76" s="271" t="s">
        <v>16</v>
      </c>
      <c r="C76" s="272"/>
      <c r="D76" s="273"/>
      <c r="E76" s="274"/>
      <c r="F76" s="243"/>
      <c r="G76" s="280" t="str">
        <f>IF(E55="","",IF(AND(E62="",E63=""),"",IF(D33&lt;&gt;"Pay Stubs","", IF(YEAR(D35)=YEAR(E35), IF(OR(F76="", F76 = 0), (SUM(C76:E76)/3)*VLOOKUP(H31, PayPeriods, 3, FALSE), (F76/H35)*260), IF(G33=0,0,IF(OR(F76="", F76 = 0), SUM(C76:E76)/3*VLOOKUP(H31, PayPeriods, 3, FALSE), (F76/G33)*VLOOKUP(H31,PayPeriods,3,FALSE)))))))</f>
        <v/>
      </c>
      <c r="H76" s="235"/>
      <c r="I76" s="17"/>
      <c r="J76" s="403" t="s">
        <v>324</v>
      </c>
      <c r="K76" s="403"/>
      <c r="L76" s="16"/>
    </row>
    <row r="77" spans="1:12" ht="29.25" customHeight="1" x14ac:dyDescent="0.45">
      <c r="A77" s="17"/>
      <c r="B77" s="271" t="s">
        <v>33</v>
      </c>
      <c r="C77" s="272"/>
      <c r="D77" s="273"/>
      <c r="E77" s="274"/>
      <c r="F77" s="243"/>
      <c r="G77" s="281" t="str">
        <f>IF(E55="","",IF(AND(E62="",E63=""),"",IF(D33&lt;&gt;"Pay Stubs","", IF(YEAR(D35)=YEAR(E35), IF(OR(F77="", F77 = 0), (SUM(C77:E77)/3)*VLOOKUP(H31, PayPeriods, 3, FALSE), (F77/H35)*260), IF(G33=0,0,IF(OR(F77="", F77 = 0), SUM(C77:E77)/3*VLOOKUP(H31, PayPeriods, 3, FALSE), (F77/G33)*VLOOKUP(H31,PayPeriods,3,FALSE)))))))</f>
        <v/>
      </c>
      <c r="H77" s="235"/>
      <c r="I77" s="17"/>
      <c r="J77" s="403" t="s">
        <v>325</v>
      </c>
      <c r="K77" s="403"/>
      <c r="L77" s="16"/>
    </row>
    <row r="78" spans="1:12" ht="15.75" customHeight="1" x14ac:dyDescent="0.45">
      <c r="A78" s="17"/>
      <c r="B78" s="259" t="s">
        <v>103</v>
      </c>
      <c r="C78" s="272"/>
      <c r="D78" s="273"/>
      <c r="E78" s="274"/>
      <c r="F78" s="243"/>
      <c r="G78" s="280" t="str">
        <f>IF(E55 = "", "", IF(AND(E62 = "", E63=""), "", IF(D33 = "Pay Stubs", (G66+G76+G77), "")))</f>
        <v/>
      </c>
      <c r="H78" s="157" t="str">
        <f>IF(E55= "", "", IF(AND(E62="", E63 = ""), "", IF(D33 = "Pay Stubs", IF(YEAR(D35) = YEAR(F35), (F78/H35) *260, IF(G33 = 0, 0, (F78/G33)*VLOOKUP(H31,PayPeriods,3,FALSE))), "")))</f>
        <v/>
      </c>
      <c r="I78" s="17"/>
      <c r="J78" s="403" t="s">
        <v>326</v>
      </c>
      <c r="K78" s="403"/>
      <c r="L78" s="16"/>
    </row>
    <row r="79" spans="1:12" ht="15.75" customHeight="1" x14ac:dyDescent="0.45">
      <c r="A79" s="17"/>
      <c r="B79" s="114"/>
      <c r="C79" s="183"/>
      <c r="D79" s="183"/>
      <c r="E79" s="183"/>
      <c r="F79" s="183"/>
      <c r="G79" s="183"/>
      <c r="H79" s="183"/>
      <c r="I79" s="17"/>
      <c r="J79" s="351"/>
      <c r="K79" s="351"/>
      <c r="L79" s="16"/>
    </row>
    <row r="80" spans="1:12" ht="15.75" customHeight="1" x14ac:dyDescent="0.45">
      <c r="A80" s="17"/>
      <c r="B80" s="282" t="str">
        <f>IF(D33 = "VOE", "", IF((F66+F76+F77) = 0, "",IF((F66+F76+F77 = F78), "", "Year to Date Base pay, Overtime and Other income do not add to the Gross Wages, please correct or explain.")))</f>
        <v/>
      </c>
      <c r="C80" s="73"/>
      <c r="D80" s="73"/>
      <c r="E80" s="183"/>
      <c r="F80" s="78"/>
      <c r="G80" s="78"/>
      <c r="H80" s="78"/>
      <c r="I80" s="22"/>
      <c r="J80" s="351"/>
      <c r="K80" s="351"/>
      <c r="L80" s="16"/>
    </row>
    <row r="81" spans="1:13" ht="15.75" customHeight="1" x14ac:dyDescent="0.45">
      <c r="A81" s="17"/>
      <c r="B81" s="282" t="str">
        <f>IF(D33 = "VOE", "", IF(F78 &lt; E78, "Year to Date Gross Wages must be greater than or equal to the last pay stub", ""))</f>
        <v/>
      </c>
      <c r="C81" s="73"/>
      <c r="D81" s="73"/>
      <c r="E81" s="78"/>
      <c r="F81" s="78"/>
      <c r="G81" s="78"/>
      <c r="H81" s="78"/>
      <c r="I81" s="22"/>
      <c r="J81" s="351"/>
      <c r="K81" s="351"/>
      <c r="L81" s="16"/>
    </row>
    <row r="82" spans="1:13" ht="15.75" customHeight="1" x14ac:dyDescent="0.45">
      <c r="A82" s="17"/>
      <c r="B82" s="73"/>
      <c r="C82" s="282"/>
      <c r="D82" s="73"/>
      <c r="E82" s="78"/>
      <c r="F82" s="78"/>
      <c r="G82" s="78"/>
      <c r="H82" s="78"/>
      <c r="I82" s="22"/>
      <c r="J82" s="351"/>
      <c r="K82" s="351"/>
      <c r="L82" s="16"/>
    </row>
    <row r="83" spans="1:13" ht="15.75" customHeight="1" x14ac:dyDescent="0.45">
      <c r="A83" s="17"/>
      <c r="B83" s="283" t="str">
        <f xml:space="preserve"> IF(AND(B84 = "", B85 = ""), "", "If Regular Base Hours and/or Base Pay Rate are not provided on the check stubs, enter the numbers calculated below.")</f>
        <v/>
      </c>
      <c r="C83" s="282"/>
      <c r="D83" s="73"/>
      <c r="E83" s="78"/>
      <c r="F83" s="78"/>
      <c r="G83" s="78"/>
      <c r="H83" s="78"/>
      <c r="I83" s="22"/>
      <c r="J83" s="351"/>
      <c r="K83" s="351"/>
      <c r="L83" s="16"/>
    </row>
    <row r="84" spans="1:13" ht="15.4" x14ac:dyDescent="0.45">
      <c r="A84" s="17"/>
      <c r="B84" s="284" t="str">
        <f>IF(D33 = "Pay Stubs", IF(G65 = "Hourly Pay Rate", IF(AND(C84="", D84 = "", E84 = ""), "","Hours Calculator"), ""), "")</f>
        <v/>
      </c>
      <c r="C84" s="285" t="str">
        <f>IF(D33 = "Pay Stubs", IF(G65 = "Hourly Pay Rate", IF(C65 = "", "",C66/C65), ""), "")</f>
        <v/>
      </c>
      <c r="D84" s="285" t="str">
        <f>IF(D33 = "Pay Stubs", IF(G65 = "Hourly Pay Rate", IF(D65 = "", "", D66/D65), ""), "")</f>
        <v/>
      </c>
      <c r="E84" s="285" t="str">
        <f>IF(D33 = "Pay Stubs", IF(G65 = "Hourly Pay Rate", IF(E65 = "", "", E66/E65), ""), "")</f>
        <v/>
      </c>
      <c r="F84" s="78"/>
      <c r="G84" s="75"/>
      <c r="H84" s="73"/>
      <c r="I84" s="22"/>
      <c r="J84" s="351"/>
      <c r="K84" s="351"/>
      <c r="L84" s="16"/>
    </row>
    <row r="85" spans="1:13" ht="15.4" x14ac:dyDescent="0.45">
      <c r="A85" s="17"/>
      <c r="B85" s="284" t="str">
        <f>IF(D33 = "Pay Stubs", IF(G65 = "Hourly Pay Rate", IF(AND(C85="", D85 = "", E85 = ""), "","Rate Calculator"), ""), "")</f>
        <v/>
      </c>
      <c r="C85" s="286" t="str">
        <f>IF(D33 = "Pay Stubs", IF(G65="Hourly Pay Rate", IF(OR(C64 = "",C64 = 0), "", C66/C64),""), "")</f>
        <v/>
      </c>
      <c r="D85" s="286" t="str">
        <f>IF(D33="Pay Stubs",IF(G65="Hourly Pay Rate",IF(OR(D64="", D64 = 0),"",D66/D64), ""),"")</f>
        <v/>
      </c>
      <c r="E85" s="286" t="str">
        <f>IF(D33 = "Pay Stubs", IF(G65="Hourly Pay Rate", IF(OR(E64 = "",E64 = 0), "", E66/E64), ""), "")</f>
        <v/>
      </c>
      <c r="F85" s="73"/>
      <c r="G85" s="75"/>
      <c r="H85" s="73"/>
      <c r="I85" s="22"/>
      <c r="J85" s="351"/>
      <c r="K85" s="351"/>
      <c r="L85" s="16"/>
    </row>
    <row r="86" spans="1:13" ht="15.4" x14ac:dyDescent="0.45">
      <c r="A86" s="17"/>
      <c r="B86" s="78"/>
      <c r="C86" s="78"/>
      <c r="D86" s="78"/>
      <c r="E86" s="78"/>
      <c r="F86" s="78"/>
      <c r="G86" s="73"/>
      <c r="H86" s="287"/>
      <c r="I86" s="22"/>
      <c r="J86" s="351"/>
      <c r="K86" s="351"/>
      <c r="L86" s="16"/>
    </row>
    <row r="87" spans="1:13" ht="7.5" customHeight="1" x14ac:dyDescent="0.45">
      <c r="A87" s="17"/>
      <c r="B87" s="73"/>
      <c r="C87" s="73"/>
      <c r="D87" s="73"/>
      <c r="E87" s="73"/>
      <c r="F87" s="73"/>
      <c r="G87" s="73"/>
      <c r="H87" s="73"/>
      <c r="I87" s="17"/>
      <c r="J87" s="351"/>
      <c r="K87" s="351"/>
      <c r="L87" s="16"/>
    </row>
    <row r="88" spans="1:13" ht="14.25" customHeight="1" thickBot="1" x14ac:dyDescent="0.5">
      <c r="A88" s="17"/>
      <c r="B88" s="184" t="s">
        <v>59</v>
      </c>
      <c r="C88" s="185"/>
      <c r="D88" s="186" t="str">
        <f>E5</f>
        <v>Name not entered on Household Summary</v>
      </c>
      <c r="E88" s="185"/>
      <c r="F88" s="185"/>
      <c r="G88" s="185"/>
      <c r="H88" s="321" t="s">
        <v>234</v>
      </c>
      <c r="I88" s="22"/>
      <c r="J88" s="351"/>
      <c r="K88" s="351"/>
      <c r="L88" s="26"/>
      <c r="M88" s="26"/>
    </row>
    <row r="89" spans="1:13" ht="14.25" customHeight="1" thickTop="1" thickBot="1" x14ac:dyDescent="0.5">
      <c r="A89" s="17"/>
      <c r="B89" s="187"/>
      <c r="C89" s="188"/>
      <c r="D89" s="189"/>
      <c r="E89" s="189"/>
      <c r="F89" s="189"/>
      <c r="G89" s="189"/>
      <c r="H89" s="190"/>
      <c r="I89" s="17"/>
      <c r="J89" s="413" t="s">
        <v>330</v>
      </c>
      <c r="K89" s="413"/>
      <c r="L89" s="26"/>
      <c r="M89" s="26"/>
    </row>
    <row r="90" spans="1:13" ht="16.5" customHeight="1" thickBot="1" x14ac:dyDescent="0.5">
      <c r="A90" s="17"/>
      <c r="B90" s="191" t="s">
        <v>31</v>
      </c>
      <c r="C90" s="188" t="s">
        <v>6</v>
      </c>
      <c r="D90" s="352"/>
      <c r="E90" s="353"/>
      <c r="F90" s="353"/>
      <c r="G90" s="354"/>
      <c r="H90" s="192" t="str">
        <f>IF(D92="VOE", E102, IF(D92 = "Pay Stubs", E114, ""))</f>
        <v/>
      </c>
      <c r="I90" s="22"/>
      <c r="J90" s="351" t="s">
        <v>336</v>
      </c>
      <c r="K90" s="351"/>
      <c r="L90" s="26"/>
      <c r="M90" s="26"/>
    </row>
    <row r="91" spans="1:13" ht="15.75" customHeight="1" thickBot="1" x14ac:dyDescent="0.5">
      <c r="A91" s="17"/>
      <c r="B91" s="191"/>
      <c r="C91" s="188"/>
      <c r="D91" s="193"/>
      <c r="E91" s="194"/>
      <c r="F91" s="194"/>
      <c r="G91" s="195" t="s">
        <v>70</v>
      </c>
      <c r="H91" s="196" t="s">
        <v>61</v>
      </c>
      <c r="I91" s="22"/>
      <c r="J91" s="351" t="s">
        <v>313</v>
      </c>
      <c r="K91" s="351"/>
      <c r="L91" s="26"/>
      <c r="M91" s="26"/>
    </row>
    <row r="92" spans="1:13" ht="16.5" customHeight="1" thickBot="1" x14ac:dyDescent="0.5">
      <c r="A92" s="17"/>
      <c r="B92" s="191"/>
      <c r="C92" s="197" t="s">
        <v>36</v>
      </c>
      <c r="D92" s="198"/>
      <c r="E92" s="199" t="str">
        <f>IF(ISNUMBER(SEARCH("VOE",D92)),"Warning: Fill VOE Sec Only!!","Warning: Fill PayStubs Sec Only!!")</f>
        <v>Warning: Fill PayStubs Sec Only!!</v>
      </c>
      <c r="F92" s="200"/>
      <c r="G92" s="201" t="e">
        <f>IF(OR(H90 = "Monthly", H90="Semi-Monthly"), IF(D92="VOE", H103, IF(D92 = "Pay Stubs", F116, "")), ROUNDUP(H92,0))</f>
        <v>#VALUE!</v>
      </c>
      <c r="H92" s="288" t="e">
        <f>G94/(VLOOKUP(H90, PayPeriods, 2, FALSE))</f>
        <v>#VALUE!</v>
      </c>
      <c r="I92" s="22"/>
      <c r="J92" s="351" t="s">
        <v>337</v>
      </c>
      <c r="K92" s="351"/>
      <c r="L92" s="25"/>
    </row>
    <row r="93" spans="1:13" ht="15.75" thickBot="1" x14ac:dyDescent="0.5">
      <c r="A93" s="17"/>
      <c r="B93" s="191"/>
      <c r="C93" s="188"/>
      <c r="D93" s="203"/>
      <c r="E93" s="200"/>
      <c r="F93" s="195" t="s">
        <v>22</v>
      </c>
      <c r="G93" s="195" t="s">
        <v>72</v>
      </c>
      <c r="H93" s="196" t="s">
        <v>69</v>
      </c>
      <c r="I93" s="22"/>
      <c r="J93" s="351"/>
      <c r="K93" s="351"/>
      <c r="L93" s="25"/>
    </row>
    <row r="94" spans="1:13" ht="15.75" thickBot="1" x14ac:dyDescent="0.5">
      <c r="A94" s="17"/>
      <c r="B94" s="187"/>
      <c r="C94" s="197" t="s">
        <v>0</v>
      </c>
      <c r="D94" s="198"/>
      <c r="E94" s="204" t="e">
        <f>CONCATENATE("1/1/",YEAR(F94))</f>
        <v>#VALUE!</v>
      </c>
      <c r="F94" s="205" t="str">
        <f>IF(D92 = "VOE", E103, IF(D92 = "Pay Stubs", IF(OR(C122 = "", D122="",E122 = ""), IF(OR(C121 = "",D121="", E121=""), "", E121), E122),""))</f>
        <v/>
      </c>
      <c r="G94" s="205" t="e">
        <f>IF(YEAR(D94) = YEAR(F94), F94-D94+1,F94-E94+1)</f>
        <v>#VALUE!</v>
      </c>
      <c r="H94" s="206" t="e">
        <f>ROUNDUP(G94*(5/7), 0)</f>
        <v>#VALUE!</v>
      </c>
      <c r="I94" s="17"/>
      <c r="J94" s="351"/>
      <c r="K94" s="351"/>
      <c r="L94" s="25"/>
    </row>
    <row r="95" spans="1:13" ht="15" customHeight="1" thickBot="1" x14ac:dyDescent="0.5">
      <c r="A95" s="17"/>
      <c r="B95" s="207"/>
      <c r="C95" s="208"/>
      <c r="D95" s="209"/>
      <c r="E95" s="210"/>
      <c r="F95" s="210"/>
      <c r="G95" s="211" t="s">
        <v>71</v>
      </c>
      <c r="H95" s="212" t="str">
        <f>IF(D92 = "VOE", IF(E100&gt;VLOOKUP(H90, PayPeriods, 6, FALSE), VLOOKUP(H90, PayPeriods, 6, FALSE), E100),IF(D92="Pay Stubs", IF((C123+D123+E123)/3 &gt; VLOOKUP(H90, PayPeriods, 6, FALSE), VLOOKUP(H90, PayPeriods, 6, FALSE), (C123+D123+E123)/3), ""))</f>
        <v/>
      </c>
      <c r="I95" s="22"/>
      <c r="J95" s="351"/>
      <c r="K95" s="351"/>
      <c r="L95" s="25"/>
    </row>
    <row r="96" spans="1:13" ht="15.75" thickTop="1" x14ac:dyDescent="0.45">
      <c r="A96" s="17"/>
      <c r="B96" s="168"/>
      <c r="C96" s="78"/>
      <c r="D96" s="213"/>
      <c r="E96" s="214"/>
      <c r="F96" s="214"/>
      <c r="G96" s="78"/>
      <c r="H96" s="215"/>
      <c r="I96" s="22"/>
      <c r="J96" s="127"/>
      <c r="K96" s="128"/>
    </row>
    <row r="97" spans="1:25" ht="17.25" customHeight="1" x14ac:dyDescent="0.45">
      <c r="A97" s="17"/>
      <c r="B97" s="216" t="s">
        <v>9</v>
      </c>
      <c r="C97" s="355" t="s">
        <v>38</v>
      </c>
      <c r="D97" s="355"/>
      <c r="E97" s="355"/>
      <c r="F97" s="355"/>
      <c r="G97" s="355"/>
      <c r="H97" s="356"/>
      <c r="I97" s="22"/>
      <c r="J97" s="404" t="s">
        <v>176</v>
      </c>
      <c r="K97" s="404"/>
    </row>
    <row r="98" spans="1:25" ht="16.5" customHeight="1" x14ac:dyDescent="0.45">
      <c r="A98" s="17"/>
      <c r="B98" s="217"/>
      <c r="C98" s="78"/>
      <c r="D98" s="213"/>
      <c r="E98" s="218"/>
      <c r="F98" s="218"/>
      <c r="G98" s="78"/>
      <c r="H98" s="219"/>
      <c r="I98" s="22"/>
      <c r="J98" s="403"/>
      <c r="K98" s="403"/>
    </row>
    <row r="99" spans="1:25" ht="27.75" customHeight="1" thickBot="1" x14ac:dyDescent="0.5">
      <c r="A99" s="17"/>
      <c r="B99" s="217"/>
      <c r="C99" s="73"/>
      <c r="D99" s="73"/>
      <c r="E99" s="220" t="s">
        <v>37</v>
      </c>
      <c r="F99" s="221" t="s">
        <v>50</v>
      </c>
      <c r="G99" s="221" t="s">
        <v>49</v>
      </c>
      <c r="H99" s="221" t="s">
        <v>51</v>
      </c>
      <c r="I99" s="24"/>
      <c r="J99" s="403" t="s">
        <v>314</v>
      </c>
      <c r="K99" s="403"/>
    </row>
    <row r="100" spans="1:25" ht="15.75" thickBot="1" x14ac:dyDescent="0.5">
      <c r="A100" s="17"/>
      <c r="B100" s="168"/>
      <c r="C100" s="406" t="s">
        <v>34</v>
      </c>
      <c r="D100" s="407"/>
      <c r="E100" s="222"/>
      <c r="F100" s="223"/>
      <c r="G100" s="224"/>
      <c r="H100" s="225"/>
      <c r="I100" s="22"/>
      <c r="J100" s="403"/>
      <c r="K100" s="403"/>
    </row>
    <row r="101" spans="1:25" ht="15.75" thickBot="1" x14ac:dyDescent="0.5">
      <c r="A101" s="17"/>
      <c r="B101" s="357" t="str">
        <f>IF(D92 = "VOE", IF(G101 = "Hourly Pay Rate", IF(E100&gt;VLOOKUP(H90,PayPeriods,6,FALSE),CONCATENATE("    Average hours &gt; ", ROUND(VLOOKUP(H90, PayPeriods, 6, FALSE),2), " (Standard Work Hours in Year / Pay Periods in Year);  ", ROUND(VLOOKUP(H90, PayPeriods, 6, FALSE),2), " hours used."), ""), ""), "")</f>
        <v/>
      </c>
      <c r="C101" s="408" t="s">
        <v>27</v>
      </c>
      <c r="D101" s="409"/>
      <c r="E101" s="327"/>
      <c r="F101" s="226" t="s">
        <v>99</v>
      </c>
      <c r="G101" s="358"/>
      <c r="H101" s="359"/>
      <c r="I101" s="22"/>
      <c r="J101" s="129" t="s">
        <v>315</v>
      </c>
      <c r="K101" s="130" t="s">
        <v>316</v>
      </c>
    </row>
    <row r="102" spans="1:25" ht="15.75" customHeight="1" x14ac:dyDescent="0.45">
      <c r="A102" s="17"/>
      <c r="B102" s="357"/>
      <c r="C102" s="406" t="s">
        <v>35</v>
      </c>
      <c r="D102" s="407"/>
      <c r="E102" s="227"/>
      <c r="F102" s="360" t="str">
        <f>IF(AND(E102 &lt;&gt; "Monthly", E102 &lt;&gt; "Semi-Monthly", H103&gt;0), "Payroll Frequency changed, delete value in H66", "")</f>
        <v/>
      </c>
      <c r="G102" s="361"/>
      <c r="H102" s="362"/>
      <c r="I102" s="22"/>
      <c r="J102" s="403" t="s">
        <v>317</v>
      </c>
      <c r="K102" s="403"/>
    </row>
    <row r="103" spans="1:25" ht="13.5" customHeight="1" x14ac:dyDescent="0.45">
      <c r="A103" s="17"/>
      <c r="B103" s="357"/>
      <c r="C103" s="406" t="s">
        <v>22</v>
      </c>
      <c r="D103" s="407"/>
      <c r="E103" s="228"/>
      <c r="F103" s="363" t="str">
        <f>IF(D92 = "VOE", IF(H90 &lt;&gt; "", IF(H90 = "Annual", "1 pay period", IF(OR(E102="Semi-Monthly", E102 = "Monthly"), "Enter # of Pay Periods to Date", IF(E103 = "", "",CONCATENATE(G92," pay periods to date")))), ""), "")</f>
        <v/>
      </c>
      <c r="G103" s="363"/>
      <c r="H103" s="229"/>
      <c r="I103" s="31">
        <f>IF(F103 = "Enter # of Pay Periods to Date", 50, 0)</f>
        <v>0</v>
      </c>
      <c r="J103" s="351" t="s">
        <v>318</v>
      </c>
      <c r="K103" s="351"/>
    </row>
    <row r="104" spans="1:25" ht="13.5" customHeight="1" x14ac:dyDescent="0.45">
      <c r="A104" s="17"/>
      <c r="B104" s="357"/>
      <c r="C104" s="364" t="s">
        <v>8</v>
      </c>
      <c r="D104" s="365"/>
      <c r="E104" s="230"/>
      <c r="F104" s="171" t="str">
        <f>IF(G104 = "", "", IF(G104 = 0, 0, G104/VLOOKUP(H90, PayPeriods, 3, FALSE)))</f>
        <v/>
      </c>
      <c r="G104" s="157" t="str">
        <f>IF(OR(G101="", E102 = "", E103=""), "", IF(D92="VOE",IF(G101="Hourly Pay Rate",H95*E101*VLOOKUP(H90, PayPeriods, 4, FALSE) *(VLOOKUP(H90,PayPeriods,3,FALSE)),E101*VLOOKUP(G101,PayRates,2,FALSE)),""))</f>
        <v/>
      </c>
      <c r="H104" s="231"/>
      <c r="I104" s="23"/>
      <c r="J104" s="351"/>
      <c r="K104" s="351"/>
    </row>
    <row r="105" spans="1:25" ht="15.75" customHeight="1" x14ac:dyDescent="0.45">
      <c r="A105" s="17"/>
      <c r="B105" s="232"/>
      <c r="C105" s="364" t="s">
        <v>16</v>
      </c>
      <c r="D105" s="365"/>
      <c r="E105" s="230"/>
      <c r="F105" s="233" t="str">
        <f>IF(OR(G101="", E102 = "", E103=""), "", IF(D92="VOE",IF(YEAR(D94) = YEAR(E94), (E105/H94)*VLOOKUP(H90, PayPeriods, 5,FALSE), IF(G92 = 0, 0, E105/G92)), ""))</f>
        <v/>
      </c>
      <c r="G105" s="234" t="str">
        <f>IF(OR(G101="", E102 = "", E103=""), "", IF(D92= "VOE", IF(YEAR(D94) = YEAR(E94), (E105/H94)*VLOOKUP(H90, PayPeriods, 5, FALSE) * VLOOKUP(H90, PayPeriods, 3,FALSE), IF(G92 = 0, 0, (E105/G92)*VLOOKUP(H90, PayPeriods, 3, FALSE))), ""))</f>
        <v/>
      </c>
      <c r="H105" s="235"/>
      <c r="I105" s="23"/>
      <c r="J105" s="351"/>
      <c r="K105" s="351"/>
    </row>
    <row r="106" spans="1:25" ht="15.75" customHeight="1" x14ac:dyDescent="0.45">
      <c r="A106" s="17"/>
      <c r="B106" s="236"/>
      <c r="C106" s="366" t="s">
        <v>29</v>
      </c>
      <c r="D106" s="367"/>
      <c r="E106" s="237"/>
      <c r="F106" s="238"/>
      <c r="G106" s="239"/>
      <c r="H106" s="240"/>
      <c r="I106" s="23"/>
      <c r="J106" s="403" t="s">
        <v>319</v>
      </c>
      <c r="K106" s="403"/>
    </row>
    <row r="107" spans="1:25" ht="15.4" x14ac:dyDescent="0.45">
      <c r="A107" s="17"/>
      <c r="B107" s="236"/>
      <c r="C107" s="368"/>
      <c r="D107" s="369"/>
      <c r="E107" s="241"/>
      <c r="F107" s="242" t="str">
        <f>IF(OR(G101="", E102 = "", E103=""), "", IF(D92="VOE", IF(YEAR(D94) = YEAR(E94), (E107/H94)*VLOOKUP(H90, PayPeriods, 5,FALSE), IF(G92 = 0, 0, E107/G92)),""))</f>
        <v/>
      </c>
      <c r="G107" s="180" t="str">
        <f>IF(OR(G101="", E102 = "", E103=""), "", IF(D92 = "VOE", IF(YEAR(D94) = YEAR(E94), (E107/H94)*VLOOKUP(H90, PayPeriods, 5, FALSE) * VLOOKUP(H90, PayPeriods, 3,FALSE), IF(G92 = 0, 0, E107/G92)*VLOOKUP(H90, PayPeriods, 3, FALSE)), ""))</f>
        <v/>
      </c>
      <c r="H107" s="231"/>
      <c r="I107" s="23"/>
      <c r="J107" s="403"/>
      <c r="K107" s="403"/>
    </row>
    <row r="108" spans="1:25" ht="15.4" x14ac:dyDescent="0.45">
      <c r="A108" s="17"/>
      <c r="B108" s="236"/>
      <c r="C108" s="364" t="s">
        <v>39</v>
      </c>
      <c r="D108" s="365"/>
      <c r="E108" s="243"/>
      <c r="F108" s="244"/>
      <c r="G108" s="157" t="str">
        <f>IF(OR(G101="", E102 = "", E103=""), "", IF(D92 = "VOE", SUM(G104:G107),""))</f>
        <v/>
      </c>
      <c r="H108" s="155" t="str">
        <f>IF(OR(G101="",E102="",E103=""),"",IF(D92="VOE",IF(YEAR(D94) = YEAR(F94), (E108/H94) *260, IF(G92=0,0,(E108/G92)*VLOOKUP(H90,PayPeriods,3,FALSE))),""))</f>
        <v/>
      </c>
      <c r="I108" s="22"/>
      <c r="J108" s="403"/>
      <c r="K108" s="403"/>
      <c r="P108" s="25"/>
      <c r="Q108" s="26"/>
      <c r="R108" s="26"/>
      <c r="S108" s="26"/>
      <c r="T108" s="26"/>
      <c r="U108" s="26"/>
      <c r="V108" s="26"/>
      <c r="W108" s="26"/>
      <c r="X108" s="26"/>
      <c r="Y108" s="26"/>
    </row>
    <row r="109" spans="1:25" ht="15.75" customHeight="1" x14ac:dyDescent="0.45">
      <c r="A109" s="17"/>
      <c r="B109" s="236"/>
      <c r="C109" s="364" t="str">
        <f>IF(E103="","Gross Pay Prior Year",CONCATENATE("Gross Pay ",YEAR(E103)-1))</f>
        <v>Gross Pay Prior Year</v>
      </c>
      <c r="D109" s="365"/>
      <c r="E109" s="243"/>
      <c r="F109" s="183"/>
      <c r="G109" s="183"/>
      <c r="H109" s="245"/>
      <c r="I109" s="22"/>
      <c r="J109" s="351" t="s">
        <v>320</v>
      </c>
      <c r="K109" s="351"/>
      <c r="P109" s="27"/>
      <c r="Q109" s="26"/>
      <c r="R109" s="28"/>
      <c r="S109" s="29"/>
      <c r="T109" s="30"/>
      <c r="U109" s="30"/>
      <c r="V109" s="26"/>
    </row>
    <row r="110" spans="1:25" ht="15.75" customHeight="1" thickBot="1" x14ac:dyDescent="0.5">
      <c r="A110" s="17"/>
      <c r="B110" s="246"/>
      <c r="C110" s="364" t="str">
        <f>IF(E103="","Gross Pay Prior Year",CONCATENATE("Gross Pay ",YEAR(E103)-2))</f>
        <v>Gross Pay Prior Year</v>
      </c>
      <c r="D110" s="365"/>
      <c r="E110" s="247"/>
      <c r="F110" s="183"/>
      <c r="G110" s="183"/>
      <c r="H110" s="245"/>
      <c r="I110" s="22"/>
      <c r="J110" s="351"/>
      <c r="K110" s="351"/>
      <c r="P110" s="26"/>
      <c r="Q110" s="26"/>
      <c r="R110" s="28"/>
      <c r="S110" s="29"/>
      <c r="T110" s="30"/>
      <c r="U110" s="30"/>
      <c r="V110" s="26"/>
    </row>
    <row r="111" spans="1:25" ht="15.75" customHeight="1" x14ac:dyDescent="0.45">
      <c r="A111" s="17"/>
      <c r="B111" s="168"/>
      <c r="C111" s="78"/>
      <c r="D111" s="78"/>
      <c r="E111" s="183"/>
      <c r="F111" s="183"/>
      <c r="G111" s="183"/>
      <c r="H111" s="245"/>
      <c r="I111" s="22"/>
      <c r="J111" s="131"/>
      <c r="K111" s="129"/>
      <c r="P111" s="26"/>
      <c r="Q111" s="26"/>
      <c r="R111" s="28"/>
      <c r="S111" s="29"/>
      <c r="T111" s="30"/>
      <c r="U111" s="30"/>
      <c r="V111" s="26"/>
    </row>
    <row r="112" spans="1:25" ht="15.75" customHeight="1" x14ac:dyDescent="0.45">
      <c r="A112" s="17"/>
      <c r="B112" s="410" t="str">
        <f>IF(D92="VOE", IF(E104+E105+E107= E108, "", "Base Pay + Overtime + Commissions/Tips do not add to the Gross Pay (Current Year).  Please correct the numbers or explain the difference."), "")</f>
        <v/>
      </c>
      <c r="C112" s="411"/>
      <c r="D112" s="411"/>
      <c r="E112" s="411"/>
      <c r="F112" s="411"/>
      <c r="G112" s="411"/>
      <c r="H112" s="412"/>
      <c r="I112" s="22"/>
      <c r="J112" s="131"/>
      <c r="K112" s="129"/>
      <c r="P112" s="26"/>
      <c r="Q112" s="26"/>
      <c r="R112" s="28"/>
      <c r="S112" s="29"/>
      <c r="T112" s="30"/>
      <c r="U112" s="30"/>
      <c r="V112" s="26"/>
    </row>
    <row r="113" spans="1:22" ht="15.75" customHeight="1" thickBot="1" x14ac:dyDescent="0.5">
      <c r="A113" s="17"/>
      <c r="B113" s="236"/>
      <c r="C113" s="405"/>
      <c r="D113" s="405"/>
      <c r="E113" s="70"/>
      <c r="F113" s="70"/>
      <c r="G113" s="248" t="s">
        <v>7</v>
      </c>
      <c r="H113" s="249">
        <f>IF(OR(C122 = "", D122="", E122=""), IF(OR(C121 = "", D121 = "", E121 = ""), (E120-C120)/2, (E121-C121)/2), (E122-C122)/2)</f>
        <v>0</v>
      </c>
      <c r="I113" s="22"/>
      <c r="J113" s="351"/>
      <c r="K113" s="351"/>
      <c r="P113" s="26"/>
      <c r="Q113" s="26"/>
      <c r="R113" s="28"/>
      <c r="S113" s="29"/>
      <c r="T113" s="30"/>
      <c r="U113" s="30"/>
      <c r="V113" s="26"/>
    </row>
    <row r="114" spans="1:22" ht="15.75" customHeight="1" thickBot="1" x14ac:dyDescent="0.5">
      <c r="A114" s="17"/>
      <c r="B114" s="250" t="s">
        <v>17</v>
      </c>
      <c r="C114" s="370" t="s">
        <v>115</v>
      </c>
      <c r="D114" s="370"/>
      <c r="E114" s="251"/>
      <c r="F114" s="371" t="s">
        <v>54</v>
      </c>
      <c r="G114" s="371"/>
      <c r="H114" s="252" t="str">
        <f>IF(OR(H113="", H113 = 0, H113&gt;31), "", IF(H113 &gt;20, "Monthly", IF(H113&gt;14, "Semi-Monthly", IF(H113&gt;9, "Bi-Weekly", "Weekly"))))</f>
        <v/>
      </c>
      <c r="I114" s="22"/>
      <c r="J114" s="404" t="s">
        <v>229</v>
      </c>
      <c r="K114" s="404"/>
      <c r="P114" s="26"/>
      <c r="Q114" s="26"/>
      <c r="R114" s="28"/>
      <c r="S114" s="29"/>
      <c r="T114" s="30"/>
      <c r="U114" s="30"/>
      <c r="V114" s="26"/>
    </row>
    <row r="115" spans="1:22" ht="15.75" customHeight="1" x14ac:dyDescent="0.45">
      <c r="A115" s="17"/>
      <c r="B115" s="253"/>
      <c r="C115" s="254"/>
      <c r="D115" s="254"/>
      <c r="E115" s="254"/>
      <c r="F115" s="255"/>
      <c r="G115" s="255"/>
      <c r="H115" s="252"/>
      <c r="I115" s="22"/>
      <c r="J115" s="351"/>
      <c r="K115" s="351"/>
      <c r="P115" s="26"/>
      <c r="Q115" s="26"/>
      <c r="R115" s="28"/>
      <c r="S115" s="29"/>
      <c r="T115" s="30"/>
      <c r="U115" s="30"/>
      <c r="V115" s="26"/>
    </row>
    <row r="116" spans="1:22" ht="15.75" customHeight="1" x14ac:dyDescent="0.45">
      <c r="A116" s="17"/>
      <c r="B116" s="168"/>
      <c r="C116" s="372" t="str">
        <f>IF(D92="Pay Stubs",IF(H90&lt;&gt;"",IF(OR(H90="Semi-Monthly",H90="Monthly"),"Enter number of Pay Periods to Date", IF(F116&gt;0,"Payroll Frequency changed, delete value in F115", "")),""), "")</f>
        <v/>
      </c>
      <c r="D116" s="372"/>
      <c r="E116" s="372"/>
      <c r="F116" s="256"/>
      <c r="G116" s="257">
        <f>IF(C116 = "Enter number of Pay Periods to Date", 50, 0)</f>
        <v>0</v>
      </c>
      <c r="H116" s="252"/>
      <c r="I116" s="22"/>
      <c r="J116" s="403" t="s">
        <v>321</v>
      </c>
      <c r="K116" s="403"/>
      <c r="P116" s="26"/>
      <c r="Q116" s="26"/>
      <c r="R116" s="28"/>
      <c r="S116" s="29"/>
      <c r="T116" s="30"/>
      <c r="U116" s="30"/>
      <c r="V116" s="26"/>
    </row>
    <row r="117" spans="1:22" ht="36" customHeight="1" x14ac:dyDescent="0.45">
      <c r="A117" s="17"/>
      <c r="B117" s="289"/>
      <c r="C117" s="373" t="str">
        <f xml:space="preserve"> IF(AND(OR(G137="", G137 = 0), OR(H137="", H137=0)), "", IF(H113&gt;31, "Pay stubs do not appear to be consecutive based on dates entered.", IF(OR( E121 &lt; C121, E121 &lt;D121, E122 &lt; C122, E122 &lt;D122), "Pay Stubs may be out of order.  Please check dates.",IF(H114 = "", "", IF(E114 = H114, "", "If Payroll Frequency selected does not equal Recommended please provide an explanation.")))))</f>
        <v/>
      </c>
      <c r="D117" s="373"/>
      <c r="E117" s="373"/>
      <c r="F117" s="373"/>
      <c r="G117" s="373"/>
      <c r="H117" s="374"/>
      <c r="I117" s="38"/>
      <c r="J117" s="403"/>
      <c r="K117" s="403"/>
      <c r="P117" s="26"/>
      <c r="Q117" s="26"/>
      <c r="R117" s="28"/>
      <c r="S117" s="29"/>
      <c r="T117" s="30"/>
      <c r="U117" s="30"/>
      <c r="V117" s="26"/>
    </row>
    <row r="118" spans="1:22" ht="15.75" customHeight="1" x14ac:dyDescent="0.45">
      <c r="A118" s="17"/>
      <c r="B118" s="168"/>
      <c r="C118" s="218"/>
      <c r="D118" s="78"/>
      <c r="E118" s="78"/>
      <c r="F118" s="78"/>
      <c r="G118" s="78"/>
      <c r="H118" s="219"/>
      <c r="I118" s="22"/>
      <c r="J118" s="351"/>
      <c r="K118" s="351"/>
      <c r="P118" s="26"/>
      <c r="Q118" s="26"/>
      <c r="R118" s="28"/>
      <c r="S118" s="29"/>
      <c r="T118" s="30"/>
      <c r="U118" s="30"/>
      <c r="V118" s="26"/>
    </row>
    <row r="119" spans="1:22" ht="23.65" thickBot="1" x14ac:dyDescent="0.5">
      <c r="A119" s="17"/>
      <c r="B119" s="258"/>
      <c r="C119" s="221" t="s">
        <v>66</v>
      </c>
      <c r="D119" s="221" t="s">
        <v>67</v>
      </c>
      <c r="E119" s="221" t="s">
        <v>250</v>
      </c>
      <c r="F119" s="220" t="s">
        <v>53</v>
      </c>
      <c r="G119" s="221" t="s">
        <v>52</v>
      </c>
      <c r="H119" s="221" t="s">
        <v>51</v>
      </c>
      <c r="I119" s="17"/>
      <c r="J119" s="351"/>
      <c r="K119" s="351"/>
      <c r="P119" s="26"/>
      <c r="Q119" s="26"/>
      <c r="R119" s="28"/>
      <c r="S119" s="29"/>
      <c r="T119" s="30"/>
      <c r="U119" s="30"/>
      <c r="V119" s="26"/>
    </row>
    <row r="120" spans="1:22" ht="15.75" customHeight="1" x14ac:dyDescent="0.45">
      <c r="A120" s="17"/>
      <c r="B120" s="259" t="s">
        <v>100</v>
      </c>
      <c r="C120" s="260"/>
      <c r="D120" s="261"/>
      <c r="E120" s="262"/>
      <c r="F120" s="375" t="str">
        <f>IF(D92 = "Pay Stubs", IF(AND(H90 &lt;&gt; "", F94 &lt;&gt; ""), IF(H90 = "Annual", "1 pay period to date", IF(OR(H90="Semi-Monthly", H90 = "Monthly"), "", IF(E114 = "", "",CONCATENATE(G92," pay periods to date")))), ""), "")</f>
        <v/>
      </c>
      <c r="G120" s="378" t="str">
        <f>IF(D92 = "Pay Stubs", IF(G124 = "Hourly Pay Rate", IF((C123+D123+E123)/3&gt;VLOOKUP(H90,PayPeriods,6,FALSE),CONCATENATE("Average hours &gt; ", ROUND(VLOOKUP(H90, PayPeriods, 6, FALSE),2), " (Standard Work Hours in Year / Pay Periods in Year); ", ROUND(VLOOKUP(H90, PayPeriods, 6, FALSE),2), " hours used to calculate base pay."), ""), ""), "")</f>
        <v/>
      </c>
      <c r="H120" s="379"/>
      <c r="I120" s="17"/>
      <c r="J120" s="351"/>
      <c r="K120" s="351"/>
      <c r="P120" s="26"/>
      <c r="Q120" s="26"/>
      <c r="R120" s="28"/>
      <c r="S120" s="29"/>
      <c r="T120" s="30"/>
      <c r="U120" s="30"/>
      <c r="V120" s="26"/>
    </row>
    <row r="121" spans="1:22" ht="15.75" customHeight="1" x14ac:dyDescent="0.45">
      <c r="A121" s="17"/>
      <c r="B121" s="259" t="s">
        <v>101</v>
      </c>
      <c r="C121" s="263"/>
      <c r="D121" s="264"/>
      <c r="E121" s="265"/>
      <c r="F121" s="376"/>
      <c r="G121" s="380"/>
      <c r="H121" s="381"/>
      <c r="I121" s="34"/>
      <c r="J121" s="403" t="s">
        <v>322</v>
      </c>
      <c r="K121" s="403"/>
      <c r="P121" s="26"/>
      <c r="Q121" s="26"/>
      <c r="R121" s="28"/>
      <c r="S121" s="29"/>
      <c r="T121" s="30"/>
      <c r="U121" s="30"/>
      <c r="V121" s="26"/>
    </row>
    <row r="122" spans="1:22" ht="15.75" customHeight="1" x14ac:dyDescent="0.45">
      <c r="A122" s="17"/>
      <c r="B122" s="259" t="s">
        <v>102</v>
      </c>
      <c r="C122" s="263"/>
      <c r="D122" s="264"/>
      <c r="E122" s="266"/>
      <c r="F122" s="376"/>
      <c r="G122" s="380"/>
      <c r="H122" s="381"/>
      <c r="I122" s="17"/>
      <c r="J122" s="403"/>
      <c r="K122" s="403"/>
      <c r="P122" s="26"/>
      <c r="Q122" s="26"/>
      <c r="R122" s="28"/>
      <c r="S122" s="29"/>
      <c r="T122" s="30"/>
      <c r="U122" s="30"/>
      <c r="V122" s="26"/>
    </row>
    <row r="123" spans="1:22" ht="16.5" customHeight="1" thickBot="1" x14ac:dyDescent="0.5">
      <c r="A123" s="17"/>
      <c r="B123" s="267" t="s">
        <v>338</v>
      </c>
      <c r="C123" s="268"/>
      <c r="D123" s="269"/>
      <c r="E123" s="270"/>
      <c r="F123" s="377"/>
      <c r="G123" s="380"/>
      <c r="H123" s="381"/>
      <c r="I123" s="17"/>
      <c r="J123" s="403" t="s">
        <v>341</v>
      </c>
      <c r="K123" s="403"/>
      <c r="P123" s="26"/>
      <c r="Q123" s="26"/>
      <c r="R123" s="28"/>
      <c r="S123" s="29"/>
      <c r="T123" s="30"/>
      <c r="U123" s="30"/>
      <c r="V123" s="26"/>
    </row>
    <row r="124" spans="1:22" ht="15.75" thickBot="1" x14ac:dyDescent="0.5">
      <c r="A124" s="17"/>
      <c r="B124" s="271" t="s">
        <v>27</v>
      </c>
      <c r="C124" s="272"/>
      <c r="D124" s="273"/>
      <c r="E124" s="274"/>
      <c r="F124" s="275" t="s">
        <v>90</v>
      </c>
      <c r="G124" s="382"/>
      <c r="H124" s="383"/>
      <c r="I124" s="17"/>
      <c r="J124" s="403"/>
      <c r="K124" s="403"/>
      <c r="P124" s="26"/>
      <c r="Q124" s="26"/>
      <c r="R124" s="28"/>
      <c r="S124" s="29"/>
      <c r="T124" s="30"/>
      <c r="U124" s="30"/>
      <c r="V124" s="26"/>
    </row>
    <row r="125" spans="1:22" ht="15.4" x14ac:dyDescent="0.45">
      <c r="A125" s="39"/>
      <c r="B125" s="276" t="s">
        <v>242</v>
      </c>
      <c r="C125" s="277">
        <f>SUM(C126:C134)</f>
        <v>0</v>
      </c>
      <c r="D125" s="277">
        <f t="shared" ref="D125:E125" si="1">SUM(D126:D134)</f>
        <v>0</v>
      </c>
      <c r="E125" s="277">
        <f t="shared" si="1"/>
        <v>0</v>
      </c>
      <c r="F125" s="277">
        <f>SUM(F126:F134)</f>
        <v>0</v>
      </c>
      <c r="G125" s="242" t="str">
        <f>IF(OR(E114 = "", G124 = ""), "", IF(AND(E121="", E122 = ""), "", IF(D92 = "Pay Stubs", IF(G124 = "Hourly Pay Rate", H95*E124*(VLOOKUP(H90,PayPeriods,3,FALSE)),E124*VLOOKUP(G124, PayRates, 2, FALSE)), "")))</f>
        <v/>
      </c>
      <c r="H125" s="231"/>
      <c r="I125" s="17"/>
      <c r="J125" s="403"/>
      <c r="K125" s="403"/>
      <c r="L125" s="32"/>
      <c r="M125" s="33"/>
      <c r="P125" s="26"/>
      <c r="Q125" s="26"/>
      <c r="R125" s="28"/>
      <c r="S125" s="29"/>
      <c r="T125" s="30"/>
      <c r="U125" s="30"/>
      <c r="V125" s="26"/>
    </row>
    <row r="126" spans="1:22" ht="15.75" customHeight="1" x14ac:dyDescent="0.45">
      <c r="A126" s="17"/>
      <c r="B126" s="278" t="s">
        <v>8</v>
      </c>
      <c r="C126" s="279"/>
      <c r="D126" s="273"/>
      <c r="E126" s="274"/>
      <c r="F126" s="241"/>
      <c r="G126" s="242"/>
      <c r="H126" s="231"/>
      <c r="I126" s="17"/>
      <c r="J126" s="351" t="s">
        <v>315</v>
      </c>
      <c r="K126" s="351"/>
      <c r="L126" s="32"/>
      <c r="M126" s="33"/>
      <c r="P126" s="26"/>
      <c r="Q126" s="26"/>
      <c r="R126" s="28"/>
      <c r="S126" s="29"/>
      <c r="T126" s="30"/>
      <c r="U126" s="30"/>
      <c r="V126" s="26"/>
    </row>
    <row r="127" spans="1:22" ht="15.75" customHeight="1" x14ac:dyDescent="0.45">
      <c r="A127" s="17"/>
      <c r="B127" s="278" t="s">
        <v>243</v>
      </c>
      <c r="C127" s="279"/>
      <c r="D127" s="273"/>
      <c r="E127" s="274"/>
      <c r="F127" s="241"/>
      <c r="G127" s="242"/>
      <c r="H127" s="231"/>
      <c r="I127" s="17"/>
      <c r="J127" s="351" t="s">
        <v>323</v>
      </c>
      <c r="K127" s="351"/>
      <c r="L127" s="32"/>
      <c r="M127" s="33"/>
      <c r="P127" s="26"/>
      <c r="Q127" s="26"/>
      <c r="R127" s="28"/>
      <c r="S127" s="29"/>
      <c r="T127" s="30"/>
      <c r="U127" s="30"/>
      <c r="V127" s="26"/>
    </row>
    <row r="128" spans="1:22" ht="15.75" customHeight="1" x14ac:dyDescent="0.45">
      <c r="A128" s="17"/>
      <c r="B128" s="278" t="s">
        <v>244</v>
      </c>
      <c r="C128" s="279"/>
      <c r="D128" s="273"/>
      <c r="E128" s="274"/>
      <c r="F128" s="241"/>
      <c r="G128" s="242"/>
      <c r="H128" s="231"/>
      <c r="I128" s="17"/>
      <c r="J128" s="351" t="s">
        <v>344</v>
      </c>
      <c r="K128" s="351"/>
      <c r="L128" s="32"/>
    </row>
    <row r="129" spans="1:12" ht="29.25" customHeight="1" x14ac:dyDescent="0.45">
      <c r="A129" s="17"/>
      <c r="B129" s="278" t="s">
        <v>245</v>
      </c>
      <c r="C129" s="279"/>
      <c r="D129" s="273"/>
      <c r="E129" s="274"/>
      <c r="F129" s="241"/>
      <c r="G129" s="242"/>
      <c r="H129" s="231"/>
      <c r="I129" s="17"/>
      <c r="J129" s="351" t="s">
        <v>345</v>
      </c>
      <c r="K129" s="351"/>
      <c r="L129" s="32"/>
    </row>
    <row r="130" spans="1:12" ht="15.4" x14ac:dyDescent="0.45">
      <c r="A130" s="17"/>
      <c r="B130" s="278" t="s">
        <v>246</v>
      </c>
      <c r="C130" s="279"/>
      <c r="D130" s="273"/>
      <c r="E130" s="274"/>
      <c r="F130" s="241"/>
      <c r="G130" s="242"/>
      <c r="H130" s="231"/>
      <c r="I130" s="17"/>
      <c r="J130" s="351"/>
      <c r="K130" s="351"/>
      <c r="L130" s="32"/>
    </row>
    <row r="131" spans="1:12" ht="15.4" x14ac:dyDescent="0.45">
      <c r="A131" s="17"/>
      <c r="B131" s="329" t="s">
        <v>342</v>
      </c>
      <c r="C131" s="279"/>
      <c r="D131" s="273"/>
      <c r="E131" s="274"/>
      <c r="F131" s="241"/>
      <c r="G131" s="242"/>
      <c r="H131" s="231"/>
      <c r="I131" s="17"/>
      <c r="J131" s="129"/>
      <c r="K131" s="129"/>
      <c r="L131" s="32"/>
    </row>
    <row r="132" spans="1:12" ht="15.75" customHeight="1" x14ac:dyDescent="0.45">
      <c r="A132" s="17"/>
      <c r="B132" s="278" t="s">
        <v>247</v>
      </c>
      <c r="C132" s="279"/>
      <c r="D132" s="273"/>
      <c r="E132" s="274"/>
      <c r="F132" s="241"/>
      <c r="G132" s="242"/>
      <c r="H132" s="231"/>
      <c r="I132" s="17"/>
      <c r="J132" s="133"/>
      <c r="K132" s="130"/>
      <c r="L132" s="32"/>
    </row>
    <row r="133" spans="1:12" ht="15.4" x14ac:dyDescent="0.45">
      <c r="A133" s="17"/>
      <c r="B133" s="278" t="s">
        <v>248</v>
      </c>
      <c r="C133" s="279"/>
      <c r="D133" s="273"/>
      <c r="E133" s="274"/>
      <c r="F133" s="241"/>
      <c r="G133" s="242"/>
      <c r="H133" s="231"/>
      <c r="I133" s="17"/>
      <c r="J133" s="127"/>
      <c r="K133" s="132"/>
      <c r="L133" s="32"/>
    </row>
    <row r="134" spans="1:12" s="41" customFormat="1" ht="15.4" x14ac:dyDescent="0.45">
      <c r="A134" s="17"/>
      <c r="B134" s="278" t="s">
        <v>249</v>
      </c>
      <c r="C134" s="279"/>
      <c r="D134" s="273"/>
      <c r="E134" s="274"/>
      <c r="F134" s="241"/>
      <c r="G134" s="242"/>
      <c r="H134" s="231"/>
      <c r="I134" s="17"/>
      <c r="J134" s="127"/>
      <c r="K134" s="132"/>
      <c r="L134" s="40"/>
    </row>
    <row r="135" spans="1:12" ht="15.4" x14ac:dyDescent="0.45">
      <c r="A135" s="17"/>
      <c r="B135" s="271" t="s">
        <v>16</v>
      </c>
      <c r="C135" s="272"/>
      <c r="D135" s="273"/>
      <c r="E135" s="274"/>
      <c r="F135" s="243"/>
      <c r="G135" s="280" t="str">
        <f>IF(E114="","",IF(AND(E121="",E122=""),"",IF(D92&lt;&gt;"Pay Stubs","", IF(YEAR(D94)=YEAR(E94), IF(OR(F135="", F135 = 0), (SUM(C135:E135)/3)*VLOOKUP(H90, PayPeriods, 3, FALSE), (F135/H94)*260), IF(G92=0,0,IF(OR(F135="", F135 = 0), SUM(C135:E135)/3*VLOOKUP(H90, PayPeriods, 3, FALSE), (F135/G92)*VLOOKUP(H90,PayPeriods,3,FALSE)))))))</f>
        <v/>
      </c>
      <c r="H135" s="235"/>
      <c r="I135" s="17"/>
      <c r="J135" s="403" t="s">
        <v>324</v>
      </c>
      <c r="K135" s="403"/>
      <c r="L135" s="25"/>
    </row>
    <row r="136" spans="1:12" ht="30.75" customHeight="1" x14ac:dyDescent="0.45">
      <c r="A136" s="17"/>
      <c r="B136" s="271" t="s">
        <v>33</v>
      </c>
      <c r="C136" s="272"/>
      <c r="D136" s="273"/>
      <c r="E136" s="274"/>
      <c r="F136" s="243"/>
      <c r="G136" s="281" t="str">
        <f>IF(E114="","",IF(AND(E121="",E122=""),"",IF(D92&lt;&gt;"Pay Stubs","", IF(YEAR(D94)=YEAR(E94), IF(OR(F136="", F136 = 0), (SUM(C136:E136)/3)*VLOOKUP(H90, PayPeriods, 3, FALSE), (F136/H94)*260), IF(G92=0,0,IF(OR(F136="", F136 = 0), SUM(C136:E136)/3*VLOOKUP(H90, PayPeriods, 3, FALSE), (F136/G92)*VLOOKUP(H90,PayPeriods,3,FALSE)))))))</f>
        <v/>
      </c>
      <c r="H136" s="235"/>
      <c r="I136" s="17"/>
      <c r="J136" s="403" t="s">
        <v>325</v>
      </c>
      <c r="K136" s="403"/>
      <c r="L136" s="16"/>
    </row>
    <row r="137" spans="1:12" ht="15.75" customHeight="1" x14ac:dyDescent="0.45">
      <c r="A137" s="17"/>
      <c r="B137" s="259" t="s">
        <v>103</v>
      </c>
      <c r="C137" s="272"/>
      <c r="D137" s="273"/>
      <c r="E137" s="274"/>
      <c r="F137" s="243"/>
      <c r="G137" s="280" t="str">
        <f>IF(E114 = "", "", IF(AND(E121 = "", E122=""), "", IF(D92 = "Pay Stubs", (G125+G135+G136), "")))</f>
        <v/>
      </c>
      <c r="H137" s="157" t="str">
        <f>IF(E114= "", "", IF(AND(E121="", E122 = ""), "", IF(D92 = "Pay Stubs", IF(YEAR(D94) = YEAR(F94), (F137/H94) *260, IF(G92 = 0, 0, (F137/G92)*VLOOKUP(H90,PayPeriods,3,FALSE))), "")))</f>
        <v/>
      </c>
      <c r="I137" s="17"/>
      <c r="J137" s="403" t="s">
        <v>326</v>
      </c>
      <c r="K137" s="403"/>
      <c r="L137" s="16"/>
    </row>
    <row r="138" spans="1:12" ht="15.4" x14ac:dyDescent="0.45">
      <c r="A138" s="17"/>
      <c r="B138" s="114"/>
      <c r="C138" s="183"/>
      <c r="D138" s="183"/>
      <c r="E138" s="183"/>
      <c r="F138" s="183"/>
      <c r="G138" s="183"/>
      <c r="H138" s="183"/>
      <c r="I138" s="17"/>
      <c r="J138" s="351"/>
      <c r="K138" s="351"/>
      <c r="L138" s="16"/>
    </row>
    <row r="139" spans="1:12" ht="15.75" customHeight="1" x14ac:dyDescent="0.45">
      <c r="A139" s="17"/>
      <c r="B139" s="282" t="str">
        <f>IF(D92 = "VOE", "", IF((F125+F135+F136) = 0, "",IF((F125+F135+F136) = F137, "", "Year to Date Base pay, Overtime and Other income do not add to the Gross Wages, please correct or explain.")))</f>
        <v/>
      </c>
      <c r="C139" s="73"/>
      <c r="D139" s="73"/>
      <c r="E139" s="183"/>
      <c r="F139" s="78"/>
      <c r="G139" s="78"/>
      <c r="H139" s="78"/>
      <c r="I139" s="22"/>
      <c r="J139" s="351"/>
      <c r="K139" s="351"/>
      <c r="L139" s="16"/>
    </row>
    <row r="140" spans="1:12" ht="15.75" customHeight="1" x14ac:dyDescent="0.45">
      <c r="A140" s="17"/>
      <c r="B140" s="282" t="str">
        <f>IF(D92 = "VOE", "", IF(F137 &lt; E137, "Year to Date Gross Wages must be greater than or equal to the last pay stub", ""))</f>
        <v/>
      </c>
      <c r="C140" s="73"/>
      <c r="D140" s="73"/>
      <c r="E140" s="78"/>
      <c r="F140" s="78"/>
      <c r="G140" s="78"/>
      <c r="H140" s="78"/>
      <c r="I140" s="22"/>
      <c r="J140" s="351"/>
      <c r="K140" s="351"/>
      <c r="L140" s="16"/>
    </row>
    <row r="141" spans="1:12" ht="15.75" customHeight="1" x14ac:dyDescent="0.45">
      <c r="A141" s="17"/>
      <c r="B141" s="73"/>
      <c r="C141" s="282"/>
      <c r="D141" s="73"/>
      <c r="E141" s="78"/>
      <c r="F141" s="78"/>
      <c r="G141" s="78"/>
      <c r="H141" s="78"/>
      <c r="I141" s="22"/>
      <c r="J141" s="351"/>
      <c r="K141" s="351"/>
      <c r="L141" s="16"/>
    </row>
    <row r="142" spans="1:12" ht="15.75" customHeight="1" x14ac:dyDescent="0.45">
      <c r="A142" s="17"/>
      <c r="B142" s="283" t="str">
        <f xml:space="preserve"> IF(AND(B143 = "", B144 = ""), "", "If Regular Base Hours and/or Base Pay Rate are not provided on the check stubs, enter the numbers calculated below.")</f>
        <v/>
      </c>
      <c r="C142" s="282"/>
      <c r="D142" s="73"/>
      <c r="E142" s="78"/>
      <c r="F142" s="78"/>
      <c r="G142" s="78"/>
      <c r="H142" s="78"/>
      <c r="I142" s="22"/>
      <c r="J142" s="351"/>
      <c r="K142" s="351"/>
      <c r="L142" s="16"/>
    </row>
    <row r="143" spans="1:12" ht="15.75" customHeight="1" x14ac:dyDescent="0.45">
      <c r="A143" s="17"/>
      <c r="B143" s="284" t="str">
        <f>IF(D92 = "Pay Stubs", IF(G124 = "Hourly Pay Rate", IF(AND(C143="", D143 = "", E143 = ""), "","Hours Calculator"), ""), "")</f>
        <v/>
      </c>
      <c r="C143" s="285" t="str">
        <f>IF(D92 = "Pay Stubs", IF(G124 = "Hourly Pay Rate", IF(C124 = "", "",C125/C124), ""), "")</f>
        <v/>
      </c>
      <c r="D143" s="285" t="str">
        <f>IF(D92 = "Pay Stubs", IF(G124 = "Hourly Pay Rate", IF(D124 = "", "", D125/D124), ""), "")</f>
        <v/>
      </c>
      <c r="E143" s="285" t="str">
        <f>IF(D92 = "Pay Stubs", IF(G124 = "Hourly Pay Rate", IF(E124 = "", "", E125/E124), ""), "")</f>
        <v/>
      </c>
      <c r="F143" s="78"/>
      <c r="G143" s="75"/>
      <c r="H143" s="73"/>
      <c r="I143" s="22"/>
      <c r="J143" s="351"/>
      <c r="K143" s="351"/>
      <c r="L143" s="16"/>
    </row>
    <row r="144" spans="1:12" ht="15.75" customHeight="1" x14ac:dyDescent="0.45">
      <c r="A144" s="17"/>
      <c r="B144" s="284" t="str">
        <f>IF(D92 = "Pay Stubs", IF(G124 = "Hourly Pay Rate", IF(AND(C144="", D144 = "", E144 = ""), "","Rate Calculator"), ""), "")</f>
        <v/>
      </c>
      <c r="C144" s="286" t="str">
        <f>IF(D92 = "Pay Stubs", IF(G124="Hourly Pay Rate", IF(OR(C123 = "",C123 = 0), "", C125/C123),""), "")</f>
        <v/>
      </c>
      <c r="D144" s="286" t="str">
        <f>IF(D92="Pay Stubs",IF(G124="Hourly Pay Rate",IF(OR(D123="", D123 = 0),"",D125/D123), ""),"")</f>
        <v/>
      </c>
      <c r="E144" s="286" t="str">
        <f>IF(D92 = "Pay Stubs", IF(G124="Hourly Pay Rate", IF(OR(E123 = "",E123 = 0), "", E125/E123), ""), "")</f>
        <v/>
      </c>
      <c r="F144" s="73"/>
      <c r="G144" s="75"/>
      <c r="H144" s="73"/>
      <c r="I144" s="22"/>
      <c r="J144" s="351"/>
      <c r="K144" s="351"/>
      <c r="L144" s="16"/>
    </row>
    <row r="145" spans="1:13" ht="15.75" customHeight="1" x14ac:dyDescent="0.45">
      <c r="A145" s="17"/>
      <c r="B145" s="78"/>
      <c r="C145" s="78"/>
      <c r="D145" s="78"/>
      <c r="E145" s="78"/>
      <c r="F145" s="78"/>
      <c r="G145" s="73"/>
      <c r="H145" s="287"/>
      <c r="I145" s="22"/>
      <c r="J145" s="351"/>
      <c r="K145" s="351"/>
      <c r="L145" s="16"/>
    </row>
    <row r="146" spans="1:13" ht="15.75" customHeight="1" x14ac:dyDescent="0.45">
      <c r="A146" s="17"/>
      <c r="B146" s="73"/>
      <c r="C146" s="73"/>
      <c r="D146" s="73"/>
      <c r="E146" s="73"/>
      <c r="F146" s="73"/>
      <c r="G146" s="73"/>
      <c r="H146" s="73"/>
      <c r="I146" s="17"/>
      <c r="J146" s="351"/>
      <c r="K146" s="351"/>
      <c r="L146" s="16"/>
    </row>
    <row r="147" spans="1:13" ht="15.75" customHeight="1" thickBot="1" x14ac:dyDescent="0.5">
      <c r="A147" s="17"/>
      <c r="B147" s="184" t="s">
        <v>59</v>
      </c>
      <c r="C147" s="185"/>
      <c r="D147" s="186" t="str">
        <f>E5</f>
        <v>Name not entered on Household Summary</v>
      </c>
      <c r="E147" s="185"/>
      <c r="F147" s="185"/>
      <c r="G147" s="185"/>
      <c r="H147" s="321" t="s">
        <v>234</v>
      </c>
      <c r="I147" s="22"/>
      <c r="J147" s="351"/>
      <c r="K147" s="351"/>
      <c r="L147" s="16"/>
    </row>
    <row r="148" spans="1:13" ht="15.75" customHeight="1" thickTop="1" thickBot="1" x14ac:dyDescent="0.5">
      <c r="A148" s="17"/>
      <c r="B148" s="187"/>
      <c r="C148" s="188"/>
      <c r="D148" s="189"/>
      <c r="E148" s="189"/>
      <c r="F148" s="189"/>
      <c r="G148" s="189"/>
      <c r="H148" s="190"/>
      <c r="I148" s="17"/>
      <c r="J148" s="413" t="s">
        <v>330</v>
      </c>
      <c r="K148" s="413"/>
      <c r="L148" s="16"/>
    </row>
    <row r="149" spans="1:13" ht="15.75" customHeight="1" thickBot="1" x14ac:dyDescent="0.5">
      <c r="A149" s="17"/>
      <c r="B149" s="191" t="s">
        <v>32</v>
      </c>
      <c r="C149" s="188" t="s">
        <v>6</v>
      </c>
      <c r="D149" s="352"/>
      <c r="E149" s="353"/>
      <c r="F149" s="353"/>
      <c r="G149" s="354"/>
      <c r="H149" s="192" t="str">
        <f>IF(D151="VOE", E161, IF(D151 = "Pay Stubs", E173, ""))</f>
        <v/>
      </c>
      <c r="I149" s="22"/>
      <c r="J149" s="351" t="s">
        <v>336</v>
      </c>
      <c r="K149" s="351"/>
      <c r="L149" s="16"/>
    </row>
    <row r="150" spans="1:13" ht="15.75" customHeight="1" thickBot="1" x14ac:dyDescent="0.5">
      <c r="A150" s="17"/>
      <c r="B150" s="191"/>
      <c r="C150" s="188"/>
      <c r="D150" s="193"/>
      <c r="E150" s="194"/>
      <c r="F150" s="194"/>
      <c r="G150" s="195" t="s">
        <v>70</v>
      </c>
      <c r="H150" s="196" t="s">
        <v>61</v>
      </c>
      <c r="I150" s="22"/>
      <c r="J150" s="351" t="s">
        <v>313</v>
      </c>
      <c r="K150" s="351"/>
      <c r="L150" s="16"/>
    </row>
    <row r="151" spans="1:13" ht="16.5" customHeight="1" thickBot="1" x14ac:dyDescent="0.5">
      <c r="A151" s="17"/>
      <c r="B151" s="191"/>
      <c r="C151" s="197" t="s">
        <v>36</v>
      </c>
      <c r="D151" s="198"/>
      <c r="E151" s="199" t="str">
        <f>IF(ISNUMBER(SEARCH("VOE",D151)),"Warning: Fill VOE Sec Only!!","Warning: Fill PayStubs Sec Only!!")</f>
        <v>Warning: Fill PayStubs Sec Only!!</v>
      </c>
      <c r="F151" s="200"/>
      <c r="G151" s="201" t="e">
        <f>IF(OR(H149 = "Monthly", H149="Semi-Monthly"), IF(D151="VOE", H162, IF(D151 = "Pay Stubs", F175, "")), ROUNDUP(H151,0))</f>
        <v>#VALUE!</v>
      </c>
      <c r="H151" s="288" t="e">
        <f>G153/(VLOOKUP(H149, PayPeriods, 2, FALSE))</f>
        <v>#VALUE!</v>
      </c>
      <c r="I151" s="22"/>
      <c r="J151" s="351" t="s">
        <v>337</v>
      </c>
      <c r="K151" s="351"/>
      <c r="L151" s="16"/>
    </row>
    <row r="152" spans="1:13" ht="15.75" thickBot="1" x14ac:dyDescent="0.5">
      <c r="A152" s="17"/>
      <c r="B152" s="191"/>
      <c r="C152" s="188"/>
      <c r="D152" s="203"/>
      <c r="E152" s="200"/>
      <c r="F152" s="195" t="s">
        <v>22</v>
      </c>
      <c r="G152" s="195" t="s">
        <v>72</v>
      </c>
      <c r="H152" s="196" t="s">
        <v>69</v>
      </c>
      <c r="I152" s="22"/>
      <c r="J152" s="351"/>
      <c r="K152" s="351"/>
      <c r="L152" s="16"/>
    </row>
    <row r="153" spans="1:13" ht="15.75" thickBot="1" x14ac:dyDescent="0.5">
      <c r="A153" s="17"/>
      <c r="B153" s="187"/>
      <c r="C153" s="197" t="s">
        <v>0</v>
      </c>
      <c r="D153" s="198"/>
      <c r="E153" s="204" t="e">
        <f>CONCATENATE("1/1/",YEAR(F153))</f>
        <v>#VALUE!</v>
      </c>
      <c r="F153" s="205" t="str">
        <f>IF(D151 = "VOE", E162, IF(D151 = "Pay Stubs", IF(OR(C181 = "", D181="",E181 = ""), IF(OR(C180 = "",D180="", E180=""), "", E180), E181),""))</f>
        <v/>
      </c>
      <c r="G153" s="205" t="e">
        <f>IF(YEAR(D153) = YEAR(F153), F153-D153+1,F153-E153+1)</f>
        <v>#VALUE!</v>
      </c>
      <c r="H153" s="206" t="e">
        <f>ROUNDUP(G153*(5/7), 0)</f>
        <v>#VALUE!</v>
      </c>
      <c r="I153" s="17"/>
      <c r="J153" s="351"/>
      <c r="K153" s="351"/>
      <c r="L153" s="16"/>
    </row>
    <row r="154" spans="1:13" ht="7.5" customHeight="1" thickBot="1" x14ac:dyDescent="0.5">
      <c r="A154" s="17"/>
      <c r="B154" s="207"/>
      <c r="C154" s="208"/>
      <c r="D154" s="209"/>
      <c r="E154" s="210"/>
      <c r="F154" s="210"/>
      <c r="G154" s="211" t="s">
        <v>71</v>
      </c>
      <c r="H154" s="212" t="str">
        <f>IF(D151 = "VOE", IF(E159&gt;VLOOKUP(H149, PayPeriods, 6, FALSE), VLOOKUP(H149, PayPeriods, 6, FALSE), E159),IF(D151="Pay Stubs", IF((C182+D182+E182)/3 &gt; VLOOKUP(H149, PayPeriods, 6, FALSE), VLOOKUP(H149, PayPeriods, 6, FALSE), (C182+D182+E182)/3), ""))</f>
        <v/>
      </c>
      <c r="I154" s="22"/>
      <c r="J154" s="351"/>
      <c r="K154" s="351"/>
      <c r="L154" s="16"/>
    </row>
    <row r="155" spans="1:13" ht="14.25" customHeight="1" thickTop="1" x14ac:dyDescent="0.45">
      <c r="A155" s="17"/>
      <c r="B155" s="168"/>
      <c r="C155" s="78"/>
      <c r="D155" s="213"/>
      <c r="E155" s="214"/>
      <c r="F155" s="214"/>
      <c r="G155" s="78"/>
      <c r="H155" s="215"/>
      <c r="I155" s="22"/>
      <c r="J155" s="127"/>
      <c r="K155" s="128"/>
      <c r="L155" s="26"/>
      <c r="M155" s="26"/>
    </row>
    <row r="156" spans="1:13" ht="14.25" customHeight="1" x14ac:dyDescent="0.45">
      <c r="A156" s="17"/>
      <c r="B156" s="216" t="s">
        <v>9</v>
      </c>
      <c r="C156" s="355" t="s">
        <v>38</v>
      </c>
      <c r="D156" s="355"/>
      <c r="E156" s="355"/>
      <c r="F156" s="355"/>
      <c r="G156" s="355"/>
      <c r="H156" s="356"/>
      <c r="I156" s="22"/>
      <c r="J156" s="404" t="s">
        <v>176</v>
      </c>
      <c r="K156" s="404"/>
      <c r="L156" s="26"/>
      <c r="M156" s="26"/>
    </row>
    <row r="157" spans="1:13" ht="16.5" customHeight="1" x14ac:dyDescent="0.45">
      <c r="A157" s="17"/>
      <c r="B157" s="217"/>
      <c r="C157" s="78"/>
      <c r="D157" s="213"/>
      <c r="E157" s="218"/>
      <c r="F157" s="218"/>
      <c r="G157" s="78"/>
      <c r="H157" s="219"/>
      <c r="I157" s="22"/>
      <c r="J157" s="403"/>
      <c r="K157" s="403"/>
      <c r="L157" s="26"/>
      <c r="M157" s="26"/>
    </row>
    <row r="158" spans="1:13" ht="24.75" customHeight="1" thickBot="1" x14ac:dyDescent="0.5">
      <c r="A158" s="17"/>
      <c r="B158" s="217"/>
      <c r="C158" s="73"/>
      <c r="D158" s="73"/>
      <c r="E158" s="220" t="s">
        <v>37</v>
      </c>
      <c r="F158" s="221" t="s">
        <v>50</v>
      </c>
      <c r="G158" s="221" t="s">
        <v>49</v>
      </c>
      <c r="H158" s="221" t="s">
        <v>51</v>
      </c>
      <c r="I158" s="24"/>
      <c r="J158" s="403" t="s">
        <v>314</v>
      </c>
      <c r="K158" s="403"/>
      <c r="L158" s="26"/>
      <c r="M158" s="26"/>
    </row>
    <row r="159" spans="1:13" ht="15.75" thickBot="1" x14ac:dyDescent="0.5">
      <c r="A159" s="17"/>
      <c r="B159" s="168"/>
      <c r="C159" s="406" t="s">
        <v>34</v>
      </c>
      <c r="D159" s="407"/>
      <c r="E159" s="222"/>
      <c r="F159" s="223"/>
      <c r="G159" s="224"/>
      <c r="H159" s="225"/>
      <c r="I159" s="22"/>
      <c r="J159" s="403"/>
      <c r="K159" s="403"/>
      <c r="L159" s="25"/>
    </row>
    <row r="160" spans="1:13" ht="15.75" thickBot="1" x14ac:dyDescent="0.5">
      <c r="A160" s="17"/>
      <c r="B160" s="357" t="str">
        <f>IF(D151 = "VOE", IF(G160 = "Hourly Pay Rate", IF(E159&gt;VLOOKUP(H149,PayPeriods,6,FALSE),CONCATENATE("    Average hours &gt; ", ROUND(VLOOKUP(H149, PayPeriods, 6, FALSE),2), " (Standard Work Hours in Year / Pay Periods in Year);  ", ROUND(VLOOKUP(H149, PayPeriods, 6, FALSE),2), " hours used."), ""), ""), "")</f>
        <v/>
      </c>
      <c r="C160" s="408" t="s">
        <v>27</v>
      </c>
      <c r="D160" s="409"/>
      <c r="E160" s="327"/>
      <c r="F160" s="226" t="s">
        <v>99</v>
      </c>
      <c r="G160" s="358"/>
      <c r="H160" s="359"/>
      <c r="I160" s="22"/>
      <c r="J160" s="129" t="s">
        <v>315</v>
      </c>
      <c r="K160" s="130" t="s">
        <v>316</v>
      </c>
      <c r="L160" s="25"/>
    </row>
    <row r="161" spans="1:25" ht="15.75" customHeight="1" x14ac:dyDescent="0.45">
      <c r="A161" s="17"/>
      <c r="B161" s="357"/>
      <c r="C161" s="406" t="s">
        <v>35</v>
      </c>
      <c r="D161" s="407"/>
      <c r="E161" s="227"/>
      <c r="F161" s="360" t="str">
        <f>IF(AND(E161 &lt;&gt; "Monthly", E161 &lt;&gt; "Semi-Monthly", H162&gt;0), "Payroll Frequency changed, delete value in H66", "")</f>
        <v/>
      </c>
      <c r="G161" s="361"/>
      <c r="H161" s="362"/>
      <c r="I161" s="22"/>
      <c r="J161" s="403" t="s">
        <v>317</v>
      </c>
      <c r="K161" s="403"/>
      <c r="L161" s="25"/>
    </row>
    <row r="162" spans="1:25" ht="15" customHeight="1" x14ac:dyDescent="0.45">
      <c r="A162" s="17"/>
      <c r="B162" s="357"/>
      <c r="C162" s="406" t="s">
        <v>22</v>
      </c>
      <c r="D162" s="407"/>
      <c r="E162" s="228"/>
      <c r="F162" s="363" t="str">
        <f>IF(D151 = "VOE", IF(H149 &lt;&gt; "", IF(H149 = "Annual", "1 pay period", IF(OR(E161="Semi-Monthly", E161 = "Monthly"), "Enter # of Pay Periods to Date", IF(E162 = "", "",CONCATENATE(G151," pay periods to date")))), ""), "")</f>
        <v/>
      </c>
      <c r="G162" s="363"/>
      <c r="H162" s="229"/>
      <c r="I162" s="31">
        <f>IF(F162 = "Enter # of Pay Periods to Date", 50, 0)</f>
        <v>0</v>
      </c>
      <c r="J162" s="351" t="s">
        <v>318</v>
      </c>
      <c r="K162" s="351"/>
      <c r="L162" s="25"/>
    </row>
    <row r="163" spans="1:25" ht="15.4" x14ac:dyDescent="0.45">
      <c r="A163" s="17"/>
      <c r="B163" s="357"/>
      <c r="C163" s="364" t="s">
        <v>242</v>
      </c>
      <c r="D163" s="365"/>
      <c r="E163" s="230"/>
      <c r="F163" s="171" t="str">
        <f>IF(G163 = "", "", IF(G163 = 0, 0, G163/VLOOKUP(H149, PayPeriods, 3, FALSE)))</f>
        <v/>
      </c>
      <c r="G163" s="157" t="str">
        <f>IF(OR(G160="", E161 = "", E162=""), "", IF(D151="VOE",IF(G160="Hourly Pay Rate",H154*E160*VLOOKUP(H149, PayPeriods, 4, FALSE) *(VLOOKUP(H149,PayPeriods,3,FALSE)),E160*VLOOKUP(G160,PayRates,2,FALSE)),""))</f>
        <v/>
      </c>
      <c r="H163" s="231"/>
      <c r="I163" s="23"/>
      <c r="J163" s="351"/>
      <c r="K163" s="351"/>
    </row>
    <row r="164" spans="1:25" ht="17.25" customHeight="1" x14ac:dyDescent="0.45">
      <c r="A164" s="17"/>
      <c r="B164" s="232"/>
      <c r="C164" s="364" t="s">
        <v>16</v>
      </c>
      <c r="D164" s="365"/>
      <c r="E164" s="230"/>
      <c r="F164" s="233" t="str">
        <f>IF(OR(G160="", E161 = "", E162=""), "", IF(D151="VOE",IF(YEAR(D153) = YEAR(E153), (E164/H153)*VLOOKUP(H149, PayPeriods, 5,FALSE), IF(G151 = 0, 0, E164/G151)), ""))</f>
        <v/>
      </c>
      <c r="G164" s="234" t="str">
        <f>IF(OR(G160="", E161 = "", E162=""), "", IF(D151= "VOE", IF(YEAR(D153) = YEAR(E153), (E164/H153)*VLOOKUP(H149, PayPeriods, 5, FALSE) * VLOOKUP(H149, PayPeriods, 3,FALSE), IF(G151 = 0, 0, (E164/G151)*VLOOKUP(H149, PayPeriods, 3, FALSE))), ""))</f>
        <v/>
      </c>
      <c r="H164" s="235"/>
      <c r="I164" s="23"/>
      <c r="J164" s="351"/>
      <c r="K164" s="351"/>
    </row>
    <row r="165" spans="1:25" ht="16.5" customHeight="1" x14ac:dyDescent="0.45">
      <c r="A165" s="17"/>
      <c r="B165" s="236"/>
      <c r="C165" s="366" t="s">
        <v>29</v>
      </c>
      <c r="D165" s="367"/>
      <c r="E165" s="237"/>
      <c r="F165" s="238"/>
      <c r="G165" s="239"/>
      <c r="H165" s="240"/>
      <c r="I165" s="23"/>
      <c r="J165" s="403" t="s">
        <v>319</v>
      </c>
      <c r="K165" s="403"/>
    </row>
    <row r="166" spans="1:25" ht="16.5" customHeight="1" x14ac:dyDescent="0.45">
      <c r="A166" s="17"/>
      <c r="B166" s="236"/>
      <c r="C166" s="368"/>
      <c r="D166" s="369"/>
      <c r="E166" s="241"/>
      <c r="F166" s="242" t="str">
        <f>IF(OR(G160="", E161 = "", E162=""), "", IF(D151="VOE", IF(YEAR(D153) = YEAR(E153), (E166/H153)*VLOOKUP(H149, PayPeriods, 5,FALSE), IF(G151 = 0, 0, E166/G151)),""))</f>
        <v/>
      </c>
      <c r="G166" s="180" t="str">
        <f>IF(OR(G160="", E161 = "", E162=""), "", IF(D151 = "VOE", IF(YEAR(D153) = YEAR(E153), (E166/H153)*VLOOKUP(H149, PayPeriods, 5, FALSE) * VLOOKUP(H149, PayPeriods, 3,FALSE), IF(G151 = 0, 0, E166/G151)*VLOOKUP(H149, PayPeriods, 3, FALSE)), ""))</f>
        <v/>
      </c>
      <c r="H166" s="231"/>
      <c r="I166" s="23"/>
      <c r="J166" s="403"/>
      <c r="K166" s="403"/>
    </row>
    <row r="167" spans="1:25" ht="16.5" customHeight="1" x14ac:dyDescent="0.45">
      <c r="A167" s="17"/>
      <c r="B167" s="236"/>
      <c r="C167" s="364" t="s">
        <v>39</v>
      </c>
      <c r="D167" s="365"/>
      <c r="E167" s="243"/>
      <c r="F167" s="244"/>
      <c r="G167" s="157" t="str">
        <f>IF(OR(G160="", E161 = "", E162=""), "", IF(D151 = "VOE", SUM(G163:G166),""))</f>
        <v/>
      </c>
      <c r="H167" s="155" t="str">
        <f>IF(OR(G160="",E161="",E162=""),"",IF(D151="VOE",IF(YEAR(D153) = YEAR(F153), (E167/H153) *260, IF(G151=0,0,(E167/G151)*VLOOKUP(H149,PayPeriods,3,FALSE))),""))</f>
        <v/>
      </c>
      <c r="I167" s="22"/>
      <c r="J167" s="403"/>
      <c r="K167" s="403"/>
    </row>
    <row r="168" spans="1:25" ht="15.4" x14ac:dyDescent="0.45">
      <c r="A168" s="17"/>
      <c r="B168" s="236"/>
      <c r="C168" s="364" t="str">
        <f>IF(E162="","Gross Pay Prior Year",CONCATENATE("Gross Pay ",YEAR(E162)-1))</f>
        <v>Gross Pay Prior Year</v>
      </c>
      <c r="D168" s="365"/>
      <c r="E168" s="243"/>
      <c r="F168" s="183"/>
      <c r="G168" s="183"/>
      <c r="H168" s="245"/>
      <c r="I168" s="22"/>
      <c r="J168" s="351"/>
      <c r="K168" s="351"/>
    </row>
    <row r="169" spans="1:25" ht="16.5" customHeight="1" thickBot="1" x14ac:dyDescent="0.5">
      <c r="A169" s="17"/>
      <c r="B169" s="246"/>
      <c r="C169" s="364" t="str">
        <f>IF(E162="","Gross Pay Prior Year",CONCATENATE("Gross Pay ",YEAR(E162)-2))</f>
        <v>Gross Pay Prior Year</v>
      </c>
      <c r="D169" s="365"/>
      <c r="E169" s="247"/>
      <c r="F169" s="183"/>
      <c r="G169" s="183"/>
      <c r="H169" s="245"/>
      <c r="I169" s="22"/>
      <c r="J169" s="351" t="s">
        <v>320</v>
      </c>
      <c r="K169" s="351"/>
    </row>
    <row r="170" spans="1:25" ht="13.5" customHeight="1" x14ac:dyDescent="0.45">
      <c r="A170" s="17"/>
      <c r="B170" s="168"/>
      <c r="C170" s="78"/>
      <c r="D170" s="78"/>
      <c r="E170" s="183"/>
      <c r="F170" s="183"/>
      <c r="G170" s="183"/>
      <c r="H170" s="245"/>
      <c r="I170" s="22"/>
      <c r="J170" s="351"/>
      <c r="K170" s="351"/>
    </row>
    <row r="171" spans="1:25" ht="13.5" customHeight="1" x14ac:dyDescent="0.45">
      <c r="A171" s="17"/>
      <c r="B171" s="410" t="str">
        <f>IF(D151="VOE", IF(E163+E164+E166= E167, "", "Base Pay + Overtime + Commissions/Tips do not add to the Gross Pay (Current Year).  Please correct the numbers or explain the difference."), "")</f>
        <v/>
      </c>
      <c r="C171" s="411"/>
      <c r="D171" s="411"/>
      <c r="E171" s="411"/>
      <c r="F171" s="411"/>
      <c r="G171" s="411"/>
      <c r="H171" s="412"/>
      <c r="I171" s="22"/>
      <c r="J171" s="131"/>
      <c r="K171" s="129"/>
    </row>
    <row r="172" spans="1:25" ht="15.75" customHeight="1" thickBot="1" x14ac:dyDescent="0.5">
      <c r="A172" s="17"/>
      <c r="B172" s="236"/>
      <c r="C172" s="405"/>
      <c r="D172" s="405"/>
      <c r="E172" s="70"/>
      <c r="F172" s="70"/>
      <c r="G172" s="248" t="s">
        <v>7</v>
      </c>
      <c r="H172" s="249">
        <f>IF(OR(C181 = "", D181="", E181=""), IF(OR(C180 = "", D180 = "", E180 = ""), (E179-C179)/2, (E180-C180)/2), (E181-C181)/2)</f>
        <v>0</v>
      </c>
      <c r="I172" s="22"/>
      <c r="J172" s="351"/>
      <c r="K172" s="351"/>
    </row>
    <row r="173" spans="1:25" ht="16.5" customHeight="1" thickBot="1" x14ac:dyDescent="0.5">
      <c r="A173" s="17"/>
      <c r="B173" s="250" t="s">
        <v>17</v>
      </c>
      <c r="C173" s="370" t="s">
        <v>115</v>
      </c>
      <c r="D173" s="370"/>
      <c r="E173" s="251"/>
      <c r="F173" s="371" t="s">
        <v>54</v>
      </c>
      <c r="G173" s="371"/>
      <c r="H173" s="252" t="str">
        <f>IF(OR(H172="", H172 = 0, H172&gt;31), "", IF(H172 &gt;20, "Monthly", IF(H172&gt;14, "Semi-Monthly", IF(H172&gt;9, "Bi-Weekly", "Weekly"))))</f>
        <v/>
      </c>
      <c r="I173" s="22"/>
      <c r="J173" s="404" t="s">
        <v>229</v>
      </c>
      <c r="K173" s="404"/>
    </row>
    <row r="174" spans="1:25" ht="15.4" x14ac:dyDescent="0.45">
      <c r="A174" s="17"/>
      <c r="B174" s="253"/>
      <c r="C174" s="254"/>
      <c r="D174" s="254"/>
      <c r="E174" s="254"/>
      <c r="F174" s="255"/>
      <c r="G174" s="255"/>
      <c r="H174" s="252"/>
      <c r="I174" s="22"/>
      <c r="J174" s="351"/>
      <c r="K174" s="351"/>
    </row>
    <row r="175" spans="1:25" ht="15.75" customHeight="1" x14ac:dyDescent="0.45">
      <c r="A175" s="17"/>
      <c r="B175" s="168"/>
      <c r="C175" s="372" t="str">
        <f>IF(D151="Pay Stubs",IF(H149&lt;&gt;"",IF(OR(H149="Semi-Monthly",H149="Monthly"),"Enter number of Pay Periods to Date", IF(F175&gt;0,"Payroll Frequency changed, delete value in F173", "")),""), "")</f>
        <v/>
      </c>
      <c r="D175" s="372"/>
      <c r="E175" s="372"/>
      <c r="F175" s="256"/>
      <c r="G175" s="257">
        <f>IF(C175 = "Enter number of Pay Periods to Date", 50, 0)</f>
        <v>0</v>
      </c>
      <c r="H175" s="252"/>
      <c r="I175" s="22"/>
      <c r="J175" s="403" t="s">
        <v>321</v>
      </c>
      <c r="K175" s="403"/>
      <c r="P175" s="25"/>
      <c r="Q175" s="26"/>
      <c r="R175" s="26"/>
      <c r="S175" s="26"/>
      <c r="T175" s="26"/>
      <c r="U175" s="26"/>
      <c r="V175" s="26"/>
      <c r="W175" s="26"/>
      <c r="X175" s="26"/>
      <c r="Y175" s="26"/>
    </row>
    <row r="176" spans="1:25" ht="27.75" customHeight="1" x14ac:dyDescent="0.45">
      <c r="A176" s="17"/>
      <c r="B176" s="217"/>
      <c r="C176" s="373" t="str">
        <f xml:space="preserve"> IF(AND(OR(G196="", G196 = 0), OR(H196="", H196=0)), "", IF(H172&gt;31, "Pay stubs do not appear to be consecutive based on dates entered.", IF(OR( E180 &lt; C180, E180 &lt;D180, E181 &lt; C181, E181 &lt;D181), "Pay Stubs may be out of order.  Please check dates.",IF(H173 = "", "", IF(E173 = H173, "", "If Payroll Frequency selected does not equal Recommended please provide an explanation.")))))</f>
        <v/>
      </c>
      <c r="D176" s="373"/>
      <c r="E176" s="373"/>
      <c r="F176" s="373"/>
      <c r="G176" s="373"/>
      <c r="H176" s="374"/>
      <c r="I176" s="22"/>
      <c r="J176" s="403"/>
      <c r="K176" s="403"/>
      <c r="P176" s="27"/>
      <c r="Q176" s="26"/>
      <c r="R176" s="28"/>
      <c r="S176" s="29"/>
      <c r="T176" s="30"/>
      <c r="U176" s="30"/>
      <c r="V176" s="26"/>
    </row>
    <row r="177" spans="1:22" ht="15.75" customHeight="1" x14ac:dyDescent="0.45">
      <c r="A177" s="17"/>
      <c r="B177" s="168"/>
      <c r="C177" s="218"/>
      <c r="D177" s="78"/>
      <c r="E177" s="78"/>
      <c r="F177" s="78"/>
      <c r="G177" s="78"/>
      <c r="H177" s="219"/>
      <c r="I177" s="22"/>
      <c r="J177" s="351"/>
      <c r="K177" s="351"/>
      <c r="P177" s="26"/>
      <c r="Q177" s="26"/>
      <c r="R177" s="28"/>
      <c r="S177" s="29"/>
      <c r="T177" s="30"/>
      <c r="U177" s="30"/>
      <c r="V177" s="26"/>
    </row>
    <row r="178" spans="1:22" ht="23.65" thickBot="1" x14ac:dyDescent="0.5">
      <c r="A178" s="17"/>
      <c r="B178" s="258"/>
      <c r="C178" s="221" t="s">
        <v>66</v>
      </c>
      <c r="D178" s="221" t="s">
        <v>67</v>
      </c>
      <c r="E178" s="221" t="s">
        <v>250</v>
      </c>
      <c r="F178" s="220" t="s">
        <v>53</v>
      </c>
      <c r="G178" s="221" t="s">
        <v>52</v>
      </c>
      <c r="H178" s="221" t="s">
        <v>51</v>
      </c>
      <c r="I178" s="17"/>
      <c r="J178" s="351"/>
      <c r="K178" s="351"/>
      <c r="P178" s="26"/>
      <c r="Q178" s="26"/>
      <c r="R178" s="28"/>
      <c r="S178" s="29"/>
      <c r="T178" s="30"/>
      <c r="U178" s="30"/>
      <c r="V178" s="26"/>
    </row>
    <row r="179" spans="1:22" ht="15.75" customHeight="1" x14ac:dyDescent="0.45">
      <c r="A179" s="17"/>
      <c r="B179" s="259" t="s">
        <v>100</v>
      </c>
      <c r="C179" s="260"/>
      <c r="D179" s="261"/>
      <c r="E179" s="262"/>
      <c r="F179" s="375" t="str">
        <f>IF(D151 = "Pay Stubs", IF(AND(H149 &lt;&gt; "", F153 &lt;&gt; ""), IF(H149 = "Annual", "1 pay period to date", IF(OR(H149="Semi-Monthly", H149 = "Monthly"), "", IF(E173 = "", "",CONCATENATE(G151," pay periods to date")))), ""), "")</f>
        <v/>
      </c>
      <c r="G179" s="378" t="str">
        <f>IF(D151 = "Pay Stubs", IF(G183 = "Hourly Pay Rate", IF((C182+D182+E182)/3&gt;VLOOKUP(H149,PayPeriods,6,FALSE),CONCATENATE("Average hours &gt; ", ROUND(VLOOKUP(H149, PayPeriods, 6, FALSE),2), " (Standard Work Hours in Year / Pay Periods in Year); ", ROUND(VLOOKUP(H149, PayPeriods, 6, FALSE),2), " hours used to calculate base pay."), ""), ""), "")</f>
        <v/>
      </c>
      <c r="H179" s="379"/>
      <c r="I179" s="17"/>
      <c r="J179" s="403" t="s">
        <v>322</v>
      </c>
      <c r="K179" s="403"/>
      <c r="P179" s="26"/>
      <c r="Q179" s="26"/>
      <c r="R179" s="28"/>
      <c r="S179" s="29"/>
      <c r="T179" s="30"/>
      <c r="U179" s="30"/>
      <c r="V179" s="26"/>
    </row>
    <row r="180" spans="1:22" ht="15.75" customHeight="1" x14ac:dyDescent="0.45">
      <c r="A180" s="17"/>
      <c r="B180" s="259" t="s">
        <v>101</v>
      </c>
      <c r="C180" s="263"/>
      <c r="D180" s="264"/>
      <c r="E180" s="265"/>
      <c r="F180" s="376"/>
      <c r="G180" s="380"/>
      <c r="H180" s="381"/>
      <c r="I180" s="34"/>
      <c r="J180" s="403"/>
      <c r="K180" s="403"/>
      <c r="P180" s="26"/>
      <c r="Q180" s="26"/>
      <c r="R180" s="28"/>
      <c r="S180" s="29"/>
      <c r="T180" s="30"/>
      <c r="U180" s="30"/>
      <c r="V180" s="26"/>
    </row>
    <row r="181" spans="1:22" ht="20.25" customHeight="1" x14ac:dyDescent="0.45">
      <c r="A181" s="17"/>
      <c r="B181" s="259" t="s">
        <v>102</v>
      </c>
      <c r="C181" s="263"/>
      <c r="D181" s="264"/>
      <c r="E181" s="266"/>
      <c r="F181" s="376"/>
      <c r="G181" s="380"/>
      <c r="H181" s="381"/>
      <c r="I181" s="17"/>
      <c r="J181" s="403" t="s">
        <v>341</v>
      </c>
      <c r="K181" s="403"/>
      <c r="P181" s="26"/>
      <c r="Q181" s="26"/>
      <c r="R181" s="28"/>
      <c r="S181" s="29"/>
      <c r="T181" s="30"/>
      <c r="U181" s="30"/>
      <c r="V181" s="26"/>
    </row>
    <row r="182" spans="1:22" ht="15.75" thickBot="1" x14ac:dyDescent="0.5">
      <c r="A182" s="17"/>
      <c r="B182" s="267" t="s">
        <v>338</v>
      </c>
      <c r="C182" s="268"/>
      <c r="D182" s="269"/>
      <c r="E182" s="270"/>
      <c r="F182" s="377"/>
      <c r="G182" s="380"/>
      <c r="H182" s="381"/>
      <c r="I182" s="17"/>
      <c r="J182" s="403"/>
      <c r="K182" s="403"/>
      <c r="P182" s="26"/>
      <c r="Q182" s="26"/>
      <c r="R182" s="28"/>
      <c r="S182" s="29"/>
      <c r="T182" s="30"/>
      <c r="U182" s="30"/>
      <c r="V182" s="26"/>
    </row>
    <row r="183" spans="1:22" ht="15.75" thickBot="1" x14ac:dyDescent="0.5">
      <c r="A183" s="17"/>
      <c r="B183" s="271" t="s">
        <v>27</v>
      </c>
      <c r="C183" s="272"/>
      <c r="D183" s="273"/>
      <c r="E183" s="274"/>
      <c r="F183" s="275" t="s">
        <v>90</v>
      </c>
      <c r="G183" s="382"/>
      <c r="H183" s="383"/>
      <c r="I183" s="17"/>
      <c r="J183" s="403"/>
      <c r="K183" s="403"/>
      <c r="P183" s="26"/>
      <c r="Q183" s="26"/>
      <c r="R183" s="28"/>
      <c r="S183" s="29"/>
      <c r="T183" s="30"/>
      <c r="U183" s="30"/>
      <c r="V183" s="26"/>
    </row>
    <row r="184" spans="1:22" ht="15.75" customHeight="1" x14ac:dyDescent="0.45">
      <c r="A184" s="17"/>
      <c r="B184" s="276" t="s">
        <v>242</v>
      </c>
      <c r="C184" s="277">
        <f>SUM(C185:C193)</f>
        <v>0</v>
      </c>
      <c r="D184" s="277">
        <f t="shared" ref="D184:E184" si="2">SUM(D185:D193)</f>
        <v>0</v>
      </c>
      <c r="E184" s="277">
        <f t="shared" si="2"/>
        <v>0</v>
      </c>
      <c r="F184" s="277">
        <f>SUM(F185:F193)</f>
        <v>0</v>
      </c>
      <c r="G184" s="242" t="str">
        <f>IF(OR(E173 = "", G183 = ""), "", IF(AND(E180="", E181 = ""), "", IF(D151 = "Pay Stubs", IF(G183 = "Hourly Pay Rate", H154*E183*(VLOOKUP(H149,PayPeriods,3,FALSE)),E183*VLOOKUP(G183, PayRates, 2, FALSE)), "")))</f>
        <v/>
      </c>
      <c r="H184" s="231"/>
      <c r="I184" s="17"/>
      <c r="J184" s="351" t="s">
        <v>315</v>
      </c>
      <c r="K184" s="351"/>
      <c r="P184" s="26"/>
      <c r="Q184" s="26"/>
      <c r="R184" s="28"/>
      <c r="S184" s="29"/>
      <c r="T184" s="30"/>
      <c r="U184" s="30"/>
      <c r="V184" s="26"/>
    </row>
    <row r="185" spans="1:22" ht="15.75" customHeight="1" x14ac:dyDescent="0.45">
      <c r="A185" s="17"/>
      <c r="B185" s="278" t="s">
        <v>8</v>
      </c>
      <c r="C185" s="279"/>
      <c r="D185" s="273"/>
      <c r="E185" s="274"/>
      <c r="F185" s="241"/>
      <c r="G185" s="242"/>
      <c r="H185" s="231"/>
      <c r="I185" s="17"/>
      <c r="J185" s="351" t="s">
        <v>323</v>
      </c>
      <c r="K185" s="351"/>
      <c r="P185" s="26"/>
      <c r="Q185" s="26"/>
      <c r="R185" s="28"/>
      <c r="S185" s="29"/>
      <c r="T185" s="30"/>
      <c r="U185" s="30"/>
      <c r="V185" s="26"/>
    </row>
    <row r="186" spans="1:22" ht="15.75" customHeight="1" x14ac:dyDescent="0.45">
      <c r="A186" s="17"/>
      <c r="B186" s="278" t="s">
        <v>243</v>
      </c>
      <c r="C186" s="279"/>
      <c r="D186" s="273"/>
      <c r="E186" s="274"/>
      <c r="F186" s="241"/>
      <c r="G186" s="242"/>
      <c r="H186" s="231"/>
      <c r="I186" s="17"/>
      <c r="J186" s="351" t="s">
        <v>344</v>
      </c>
      <c r="K186" s="351"/>
      <c r="P186" s="26"/>
      <c r="Q186" s="26"/>
      <c r="R186" s="28"/>
      <c r="S186" s="29"/>
      <c r="T186" s="30"/>
      <c r="U186" s="30"/>
      <c r="V186" s="26"/>
    </row>
    <row r="187" spans="1:22" ht="30.75" customHeight="1" x14ac:dyDescent="0.45">
      <c r="A187" s="17"/>
      <c r="B187" s="278" t="s">
        <v>244</v>
      </c>
      <c r="C187" s="279"/>
      <c r="D187" s="273"/>
      <c r="E187" s="274"/>
      <c r="F187" s="241"/>
      <c r="G187" s="242"/>
      <c r="H187" s="231"/>
      <c r="I187" s="17"/>
      <c r="J187" s="351" t="s">
        <v>345</v>
      </c>
      <c r="K187" s="351"/>
      <c r="P187" s="26"/>
      <c r="Q187" s="26"/>
      <c r="R187" s="28"/>
      <c r="S187" s="29"/>
      <c r="T187" s="30"/>
      <c r="U187" s="30"/>
      <c r="V187" s="26"/>
    </row>
    <row r="188" spans="1:22" ht="15.75" customHeight="1" x14ac:dyDescent="0.45">
      <c r="A188" s="17"/>
      <c r="B188" s="278" t="s">
        <v>245</v>
      </c>
      <c r="C188" s="279"/>
      <c r="D188" s="273"/>
      <c r="E188" s="274"/>
      <c r="F188" s="241"/>
      <c r="G188" s="242"/>
      <c r="H188" s="231"/>
      <c r="I188" s="17"/>
      <c r="J188" s="403"/>
      <c r="K188" s="403"/>
      <c r="P188" s="26"/>
      <c r="Q188" s="26"/>
      <c r="R188" s="28"/>
      <c r="S188" s="29"/>
      <c r="T188" s="30"/>
      <c r="U188" s="30"/>
      <c r="V188" s="26"/>
    </row>
    <row r="189" spans="1:22" ht="15.75" customHeight="1" x14ac:dyDescent="0.45">
      <c r="A189" s="17"/>
      <c r="B189" s="278" t="s">
        <v>246</v>
      </c>
      <c r="C189" s="279"/>
      <c r="D189" s="273"/>
      <c r="E189" s="274"/>
      <c r="F189" s="241"/>
      <c r="G189" s="242"/>
      <c r="H189" s="231"/>
      <c r="I189" s="17"/>
      <c r="J189" s="403"/>
      <c r="K189" s="403"/>
      <c r="P189" s="26"/>
      <c r="Q189" s="26"/>
      <c r="R189" s="28"/>
      <c r="S189" s="29"/>
      <c r="T189" s="30"/>
      <c r="U189" s="30"/>
      <c r="V189" s="26"/>
    </row>
    <row r="190" spans="1:22" ht="15.75" customHeight="1" x14ac:dyDescent="0.45">
      <c r="A190" s="17"/>
      <c r="B190" s="329" t="s">
        <v>342</v>
      </c>
      <c r="C190" s="279"/>
      <c r="D190" s="273"/>
      <c r="E190" s="274"/>
      <c r="F190" s="241"/>
      <c r="G190" s="242"/>
      <c r="H190" s="231"/>
      <c r="I190" s="17"/>
      <c r="J190" s="130"/>
      <c r="K190" s="130"/>
      <c r="P190" s="26"/>
      <c r="Q190" s="26"/>
      <c r="R190" s="28"/>
      <c r="S190" s="29"/>
      <c r="T190" s="30"/>
      <c r="U190" s="30"/>
      <c r="V190" s="26"/>
    </row>
    <row r="191" spans="1:22" ht="15.75" customHeight="1" x14ac:dyDescent="0.45">
      <c r="A191" s="17"/>
      <c r="B191" s="278" t="s">
        <v>247</v>
      </c>
      <c r="C191" s="279"/>
      <c r="D191" s="273"/>
      <c r="E191" s="274"/>
      <c r="F191" s="241"/>
      <c r="G191" s="242"/>
      <c r="H191" s="231"/>
      <c r="I191" s="17"/>
      <c r="J191" s="133"/>
      <c r="K191" s="130"/>
      <c r="P191" s="26"/>
      <c r="Q191" s="26"/>
      <c r="R191" s="28"/>
      <c r="S191" s="29"/>
      <c r="T191" s="30"/>
      <c r="U191" s="30"/>
      <c r="V191" s="26"/>
    </row>
    <row r="192" spans="1:22" ht="15.75" customHeight="1" x14ac:dyDescent="0.45">
      <c r="A192" s="17"/>
      <c r="B192" s="278" t="s">
        <v>248</v>
      </c>
      <c r="C192" s="279"/>
      <c r="D192" s="273"/>
      <c r="E192" s="274"/>
      <c r="F192" s="241"/>
      <c r="G192" s="242"/>
      <c r="H192" s="231"/>
      <c r="I192" s="17"/>
      <c r="J192" s="133"/>
      <c r="K192" s="130"/>
      <c r="P192" s="26"/>
      <c r="Q192" s="26"/>
      <c r="R192" s="28"/>
      <c r="S192" s="29"/>
      <c r="T192" s="30"/>
      <c r="U192" s="30"/>
      <c r="V192" s="26"/>
    </row>
    <row r="193" spans="1:22" ht="15.75" customHeight="1" x14ac:dyDescent="0.45">
      <c r="A193" s="17"/>
      <c r="B193" s="278" t="s">
        <v>249</v>
      </c>
      <c r="C193" s="279"/>
      <c r="D193" s="273"/>
      <c r="E193" s="274"/>
      <c r="F193" s="241"/>
      <c r="G193" s="242"/>
      <c r="H193" s="231"/>
      <c r="I193" s="17"/>
      <c r="J193" s="127"/>
      <c r="K193" s="132"/>
      <c r="L193" s="32"/>
      <c r="M193" s="33"/>
      <c r="P193" s="26"/>
      <c r="Q193" s="26"/>
      <c r="R193" s="28"/>
      <c r="S193" s="29"/>
      <c r="T193" s="30"/>
      <c r="U193" s="30"/>
      <c r="V193" s="26"/>
    </row>
    <row r="194" spans="1:22" ht="21" customHeight="1" x14ac:dyDescent="0.45">
      <c r="A194" s="17"/>
      <c r="B194" s="271" t="s">
        <v>16</v>
      </c>
      <c r="C194" s="272"/>
      <c r="D194" s="273"/>
      <c r="E194" s="274"/>
      <c r="F194" s="243"/>
      <c r="G194" s="280" t="str">
        <f>IF(E173="","",IF(AND(E180="",E181=""),"",IF(D151&lt;&gt;"Pay Stubs","", IF(YEAR(D153)=YEAR(E153), IF(OR(F194="", F194 = 0), (SUM(C194:E194)/3)*VLOOKUP(H149, PayPeriods, 3, FALSE), (F194/H153)*260), IF(G151=0,0,IF(OR(F194="", F194 = 0), SUM(C194:E194)/3*VLOOKUP(H149, PayPeriods, 3, FALSE), (F194/G151)*VLOOKUP(H149,PayPeriods,3,FALSE)))))))</f>
        <v/>
      </c>
      <c r="H194" s="235"/>
      <c r="I194" s="17"/>
      <c r="J194" s="403" t="s">
        <v>324</v>
      </c>
      <c r="K194" s="403"/>
      <c r="L194" s="32"/>
      <c r="M194" s="33"/>
      <c r="P194" s="26"/>
      <c r="Q194" s="26"/>
      <c r="R194" s="28"/>
      <c r="S194" s="29"/>
      <c r="T194" s="30"/>
      <c r="U194" s="30"/>
      <c r="V194" s="26"/>
    </row>
    <row r="195" spans="1:22" ht="30" customHeight="1" x14ac:dyDescent="0.45">
      <c r="A195" s="17"/>
      <c r="B195" s="271" t="s">
        <v>33</v>
      </c>
      <c r="C195" s="272"/>
      <c r="D195" s="273"/>
      <c r="E195" s="274"/>
      <c r="F195" s="243"/>
      <c r="G195" s="281" t="str">
        <f>IF(E173="","",IF(AND(E180="",E181=""),"",IF(D151&lt;&gt;"Pay Stubs","", IF(YEAR(D153)=YEAR(E153), IF(OR(F195="", F195 = 0), (SUM(C195:E195)/3)*VLOOKUP(H149, PayPeriods, 3, FALSE), (F195/H153)*260), IF(G151=0,0,IF(OR(F195="", F195 = 0), SUM(C195:E195)/3*VLOOKUP(H149, PayPeriods, 3, FALSE), (F195/G151)*VLOOKUP(H149,PayPeriods,3,FALSE)))))))</f>
        <v/>
      </c>
      <c r="H195" s="235"/>
      <c r="I195" s="17"/>
      <c r="J195" s="403" t="s">
        <v>325</v>
      </c>
      <c r="K195" s="403"/>
      <c r="L195" s="32"/>
      <c r="M195" s="33"/>
      <c r="P195" s="26"/>
      <c r="Q195" s="26"/>
      <c r="R195" s="28"/>
      <c r="S195" s="29"/>
      <c r="T195" s="30"/>
      <c r="U195" s="30"/>
      <c r="V195" s="26"/>
    </row>
    <row r="196" spans="1:22" ht="15.75" customHeight="1" x14ac:dyDescent="0.45">
      <c r="A196" s="17"/>
      <c r="B196" s="259" t="s">
        <v>103</v>
      </c>
      <c r="C196" s="272"/>
      <c r="D196" s="273"/>
      <c r="E196" s="274"/>
      <c r="F196" s="243"/>
      <c r="G196" s="280" t="str">
        <f>IF(E173 = "", "", IF(AND(E180 = "", E181=""), "", IF(D151 = "Pay Stubs", (G184+G194+G195), "")))</f>
        <v/>
      </c>
      <c r="H196" s="157" t="str">
        <f>IF(E173= "", "", IF(AND(E180="", E181 = ""), "", IF(D151 = "Pay Stubs", IF(YEAR(D153) = YEAR(F153), (F196/H153) *260, IF(G151 = 0, 0, (F196/G151)*VLOOKUP(H149,PayPeriods,3,FALSE))), "")))</f>
        <v/>
      </c>
      <c r="I196" s="17"/>
      <c r="J196" s="403" t="s">
        <v>326</v>
      </c>
      <c r="K196" s="403"/>
      <c r="L196" s="32"/>
    </row>
    <row r="197" spans="1:22" ht="15.4" x14ac:dyDescent="0.45">
      <c r="A197" s="17"/>
      <c r="B197" s="114"/>
      <c r="C197" s="183"/>
      <c r="D197" s="183"/>
      <c r="E197" s="183"/>
      <c r="F197" s="183"/>
      <c r="G197" s="183"/>
      <c r="H197" s="183"/>
      <c r="I197" s="17"/>
      <c r="J197" s="351"/>
      <c r="K197" s="351"/>
      <c r="L197" s="32"/>
    </row>
    <row r="198" spans="1:22" ht="15.4" x14ac:dyDescent="0.45">
      <c r="A198" s="17"/>
      <c r="B198" s="282" t="str">
        <f>IF(D151 = "VOE", "", IF((F184+F194+F195) = 0, "",IF((F184+F194+F195) = F196, "", "Year to Date Base pay, Overtime and Other income do not add to the Gross Wages, please correct or explain.")))</f>
        <v/>
      </c>
      <c r="C198" s="73"/>
      <c r="D198" s="73"/>
      <c r="E198" s="183"/>
      <c r="F198" s="78"/>
      <c r="G198" s="78"/>
      <c r="H198" s="78"/>
      <c r="I198" s="22"/>
      <c r="J198" s="351"/>
      <c r="K198" s="351"/>
      <c r="L198" s="32"/>
    </row>
    <row r="199" spans="1:22" ht="15.4" x14ac:dyDescent="0.45">
      <c r="A199" s="17"/>
      <c r="B199" s="282" t="str">
        <f>IF(D151 = "VOE", "", IF(F196 &lt; E196, "Year to Date Gross Wages must be greater than or equal to the last pay stub", ""))</f>
        <v/>
      </c>
      <c r="C199" s="73"/>
      <c r="D199" s="73"/>
      <c r="E199" s="78"/>
      <c r="F199" s="78"/>
      <c r="G199" s="78"/>
      <c r="H199" s="78"/>
      <c r="I199" s="22"/>
      <c r="J199" s="351"/>
      <c r="K199" s="351"/>
      <c r="L199" s="32"/>
    </row>
    <row r="200" spans="1:22" ht="15.4" x14ac:dyDescent="0.45">
      <c r="A200" s="17"/>
      <c r="B200" s="73"/>
      <c r="C200" s="282"/>
      <c r="D200" s="73"/>
      <c r="E200" s="78"/>
      <c r="F200" s="78"/>
      <c r="G200" s="78"/>
      <c r="H200" s="78"/>
      <c r="I200" s="22"/>
      <c r="J200" s="351"/>
      <c r="K200" s="351"/>
      <c r="L200" s="32"/>
    </row>
    <row r="201" spans="1:22" ht="15.4" x14ac:dyDescent="0.45">
      <c r="A201" s="17"/>
      <c r="B201" s="283" t="str">
        <f xml:space="preserve"> IF(AND(B202 = "", B203 = ""), "", "If Regular Base Hours and/or Base Pay Rate are not provided on the check stubs, enter the numbers calculated below.")</f>
        <v/>
      </c>
      <c r="C201" s="282"/>
      <c r="D201" s="73"/>
      <c r="E201" s="78"/>
      <c r="F201" s="78"/>
      <c r="G201" s="78"/>
      <c r="H201" s="78"/>
      <c r="I201" s="22"/>
      <c r="J201" s="351"/>
      <c r="K201" s="351"/>
      <c r="L201" s="32"/>
    </row>
    <row r="202" spans="1:22" ht="15.4" x14ac:dyDescent="0.45">
      <c r="A202" s="17"/>
      <c r="B202" s="284" t="str">
        <f>IF(D151 = "Pay Stubs", IF(G183 = "Hourly Pay Rate", IF(AND(C202="", D202 = "", E202 = ""), "","Hours Calculator"), ""), "")</f>
        <v/>
      </c>
      <c r="C202" s="285" t="str">
        <f>IF(D151 = "Pay Stubs", IF(G183 = "Hourly Pay Rate", IF(C183 = "", "",C184/C183), ""), "")</f>
        <v/>
      </c>
      <c r="D202" s="285" t="str">
        <f>IF(D151 = "Pay Stubs", IF(G183 = "Hourly Pay Rate", IF(D183 = "", "", D184/D183), ""), "")</f>
        <v/>
      </c>
      <c r="E202" s="285" t="str">
        <f>IF(D151 = "Pay Stubs", IF(G183 = "Hourly Pay Rate", IF(E183 = "", "", E184/E183), ""), "")</f>
        <v/>
      </c>
      <c r="F202" s="78"/>
      <c r="G202" s="75"/>
      <c r="H202" s="73"/>
      <c r="I202" s="22"/>
      <c r="J202" s="351"/>
      <c r="K202" s="351"/>
      <c r="L202" s="25"/>
    </row>
    <row r="203" spans="1:22" ht="15.4" x14ac:dyDescent="0.45">
      <c r="A203" s="17"/>
      <c r="B203" s="284" t="str">
        <f>IF(D151 = "Pay Stubs", IF(G183 = "Hourly Pay Rate", IF(AND(C203="", D203 = "", E203 = ""), "","Rate Calculator"), ""), "")</f>
        <v/>
      </c>
      <c r="C203" s="286" t="str">
        <f>IF(D151 = "Pay Stubs", IF(G183="Hourly Pay Rate", IF(OR(C182 = "",C182 = 0), "", C184/C182),""), "")</f>
        <v/>
      </c>
      <c r="D203" s="286" t="str">
        <f>IF(D151="Pay Stubs",IF(G183="Hourly Pay Rate",IF(OR(D182="", D182 = 0),"",D184/D182), ""),"")</f>
        <v/>
      </c>
      <c r="E203" s="286" t="str">
        <f>IF(D151 = "Pay Stubs", IF(G183="Hourly Pay Rate", IF(OR(E182 = "",E182 = 0), "", E184/E182), ""), "")</f>
        <v/>
      </c>
      <c r="F203" s="73"/>
      <c r="G203" s="75"/>
      <c r="H203" s="73"/>
      <c r="I203" s="22"/>
      <c r="J203" s="351"/>
      <c r="K203" s="351"/>
      <c r="L203" s="16"/>
    </row>
    <row r="204" spans="1:22" ht="15.4" x14ac:dyDescent="0.45">
      <c r="A204" s="17"/>
      <c r="B204" s="78"/>
      <c r="C204" s="78"/>
      <c r="D204" s="78"/>
      <c r="E204" s="78"/>
      <c r="F204" s="78"/>
      <c r="G204" s="73"/>
      <c r="H204" s="287"/>
      <c r="I204" s="22"/>
      <c r="J204" s="351"/>
      <c r="K204" s="351"/>
      <c r="L204" s="16"/>
    </row>
    <row r="205" spans="1:22" ht="15.4" x14ac:dyDescent="0.45">
      <c r="A205" s="17"/>
      <c r="B205" s="73"/>
      <c r="C205" s="73"/>
      <c r="D205" s="73"/>
      <c r="E205" s="73"/>
      <c r="F205" s="73"/>
      <c r="G205" s="73"/>
      <c r="H205" s="73"/>
      <c r="I205" s="17"/>
      <c r="J205" s="351"/>
      <c r="K205" s="351"/>
      <c r="L205" s="16"/>
    </row>
    <row r="206" spans="1:22" ht="15.75" customHeight="1" thickBot="1" x14ac:dyDescent="0.5">
      <c r="A206" s="17"/>
      <c r="B206" s="184" t="s">
        <v>59</v>
      </c>
      <c r="C206" s="185"/>
      <c r="D206" s="186" t="str">
        <f>E5</f>
        <v>Name not entered on Household Summary</v>
      </c>
      <c r="E206" s="185"/>
      <c r="F206" s="185"/>
      <c r="G206" s="185"/>
      <c r="H206" s="321" t="s">
        <v>234</v>
      </c>
      <c r="I206" s="22"/>
      <c r="J206" s="351"/>
      <c r="K206" s="351"/>
      <c r="L206" s="16"/>
    </row>
    <row r="207" spans="1:22" ht="15.75" customHeight="1" thickTop="1" thickBot="1" x14ac:dyDescent="0.5">
      <c r="A207" s="17"/>
      <c r="B207" s="191"/>
      <c r="C207" s="188"/>
      <c r="D207" s="203"/>
      <c r="E207" s="200"/>
      <c r="F207" s="195"/>
      <c r="G207" s="195"/>
      <c r="H207" s="196"/>
      <c r="I207" s="22"/>
      <c r="J207" s="413" t="s">
        <v>330</v>
      </c>
      <c r="K207" s="413"/>
      <c r="L207" s="16"/>
    </row>
    <row r="208" spans="1:22" ht="16.5" customHeight="1" thickBot="1" x14ac:dyDescent="0.5">
      <c r="A208" s="17"/>
      <c r="B208" s="191" t="s">
        <v>64</v>
      </c>
      <c r="C208" s="188" t="s">
        <v>6</v>
      </c>
      <c r="D208" s="352"/>
      <c r="E208" s="353"/>
      <c r="F208" s="353"/>
      <c r="G208" s="354"/>
      <c r="H208" s="192" t="str">
        <f>IF(D210="VOE", E220, IF(D210 = "Pay Stubs", E232, ""))</f>
        <v/>
      </c>
      <c r="I208" s="22"/>
      <c r="J208" s="351" t="s">
        <v>336</v>
      </c>
      <c r="K208" s="351"/>
      <c r="L208" s="16"/>
    </row>
    <row r="209" spans="1:13" ht="15.75" customHeight="1" thickBot="1" x14ac:dyDescent="0.5">
      <c r="A209" s="17"/>
      <c r="B209" s="191"/>
      <c r="C209" s="188"/>
      <c r="D209" s="193"/>
      <c r="E209" s="194"/>
      <c r="F209" s="194"/>
      <c r="G209" s="195" t="s">
        <v>70</v>
      </c>
      <c r="H209" s="196" t="s">
        <v>61</v>
      </c>
      <c r="I209" s="22"/>
      <c r="J209" s="351" t="s">
        <v>313</v>
      </c>
      <c r="K209" s="351"/>
      <c r="L209" s="16"/>
    </row>
    <row r="210" spans="1:13" ht="15.75" customHeight="1" thickBot="1" x14ac:dyDescent="0.5">
      <c r="A210" s="17"/>
      <c r="B210" s="191"/>
      <c r="C210" s="197" t="s">
        <v>36</v>
      </c>
      <c r="D210" s="198"/>
      <c r="E210" s="199" t="str">
        <f>IF(ISNUMBER(SEARCH("VOE",D210)),"Warning: Fill VOE Sec Only!!","Warning: Fill PayStubs Sec Only!!")</f>
        <v>Warning: Fill PayStubs Sec Only!!</v>
      </c>
      <c r="F210" s="200"/>
      <c r="G210" s="201" t="e">
        <f>IF(OR(H208 = "Monthly", H208="Semi-Monthly"), IF(D210="VOE", H221, IF(D210 = "Pay Stubs", F234, "")), ROUNDUP(H210,0))</f>
        <v>#VALUE!</v>
      </c>
      <c r="H210" s="288" t="e">
        <f>G212/(VLOOKUP(H208, PayPeriods, 2, FALSE))</f>
        <v>#VALUE!</v>
      </c>
      <c r="I210" s="22"/>
      <c r="J210" s="351" t="s">
        <v>337</v>
      </c>
      <c r="K210" s="351"/>
      <c r="L210" s="16"/>
    </row>
    <row r="211" spans="1:13" ht="15.75" customHeight="1" thickBot="1" x14ac:dyDescent="0.5">
      <c r="A211" s="17"/>
      <c r="B211" s="191"/>
      <c r="C211" s="188"/>
      <c r="D211" s="203"/>
      <c r="E211" s="200"/>
      <c r="F211" s="195" t="s">
        <v>22</v>
      </c>
      <c r="G211" s="195" t="s">
        <v>72</v>
      </c>
      <c r="H211" s="196" t="s">
        <v>69</v>
      </c>
      <c r="I211" s="22"/>
      <c r="J211" s="351"/>
      <c r="K211" s="351"/>
      <c r="L211" s="16"/>
    </row>
    <row r="212" spans="1:13" ht="15.75" customHeight="1" thickBot="1" x14ac:dyDescent="0.5">
      <c r="A212" s="17"/>
      <c r="B212" s="187"/>
      <c r="C212" s="197" t="s">
        <v>0</v>
      </c>
      <c r="D212" s="290"/>
      <c r="E212" s="204" t="e">
        <f>CONCATENATE("1/1/",YEAR(F212))</f>
        <v>#VALUE!</v>
      </c>
      <c r="F212" s="205" t="str">
        <f>IF(D210 = "VOE", E221, IF(D210 = "Pay Stubs", IF(OR(C240 = "", D240="",E240 = ""), IF(OR(C239 = "",D239="", E239=""), "", E239), E240),""))</f>
        <v/>
      </c>
      <c r="G212" s="205" t="e">
        <f>IF(YEAR(D212) = YEAR(F212), F212-D212+1,F212-E212+1)</f>
        <v>#VALUE!</v>
      </c>
      <c r="H212" s="206" t="e">
        <f>ROUNDUP(G212*(5/7), 0)</f>
        <v>#VALUE!</v>
      </c>
      <c r="I212" s="17"/>
      <c r="J212" s="351"/>
      <c r="K212" s="351"/>
      <c r="L212" s="16"/>
    </row>
    <row r="213" spans="1:13" ht="15.75" customHeight="1" thickBot="1" x14ac:dyDescent="0.5">
      <c r="A213" s="17"/>
      <c r="B213" s="207"/>
      <c r="C213" s="208"/>
      <c r="D213" s="209"/>
      <c r="E213" s="210"/>
      <c r="F213" s="210"/>
      <c r="G213" s="211" t="s">
        <v>71</v>
      </c>
      <c r="H213" s="212" t="str">
        <f>IF(D210 = "VOE", IF(E218&gt;VLOOKUP(H208, PayPeriods, 6, FALSE), VLOOKUP(H208, PayPeriods, 6, FALSE), E218),IF(D210="Pay Stubs", IF((C241+D241+E241)/3 &gt; VLOOKUP(H208, PayPeriods, 6, FALSE), VLOOKUP(H208, PayPeriods, 6, FALSE), (C241+D241+E241)/3), ""))</f>
        <v/>
      </c>
      <c r="I213" s="22"/>
      <c r="J213" s="351"/>
      <c r="K213" s="351"/>
      <c r="L213" s="16"/>
    </row>
    <row r="214" spans="1:13" ht="15.75" customHeight="1" thickTop="1" x14ac:dyDescent="0.45">
      <c r="A214" s="17"/>
      <c r="B214" s="168"/>
      <c r="C214" s="78"/>
      <c r="D214" s="213"/>
      <c r="E214" s="214"/>
      <c r="F214" s="214"/>
      <c r="G214" s="78"/>
      <c r="H214" s="215"/>
      <c r="I214" s="22"/>
      <c r="J214" s="127"/>
      <c r="K214" s="128"/>
      <c r="L214" s="16"/>
    </row>
    <row r="215" spans="1:13" ht="15.75" customHeight="1" x14ac:dyDescent="0.45">
      <c r="A215" s="17"/>
      <c r="B215" s="216" t="s">
        <v>9</v>
      </c>
      <c r="C215" s="355" t="s">
        <v>38</v>
      </c>
      <c r="D215" s="355"/>
      <c r="E215" s="355"/>
      <c r="F215" s="355"/>
      <c r="G215" s="355"/>
      <c r="H215" s="356"/>
      <c r="I215" s="22"/>
      <c r="J215" s="404" t="s">
        <v>176</v>
      </c>
      <c r="K215" s="404"/>
      <c r="L215" s="16"/>
    </row>
    <row r="216" spans="1:13" ht="15.75" customHeight="1" x14ac:dyDescent="0.45">
      <c r="A216" s="17"/>
      <c r="B216" s="217"/>
      <c r="C216" s="78"/>
      <c r="D216" s="213"/>
      <c r="E216" s="218"/>
      <c r="F216" s="218"/>
      <c r="G216" s="78"/>
      <c r="H216" s="219"/>
      <c r="I216" s="22"/>
      <c r="J216" s="403"/>
      <c r="K216" s="403"/>
      <c r="L216" s="16"/>
    </row>
    <row r="217" spans="1:13" ht="24.75" customHeight="1" thickBot="1" x14ac:dyDescent="0.5">
      <c r="A217" s="17"/>
      <c r="B217" s="217"/>
      <c r="C217" s="73"/>
      <c r="D217" s="73"/>
      <c r="E217" s="220" t="s">
        <v>37</v>
      </c>
      <c r="F217" s="221" t="s">
        <v>50</v>
      </c>
      <c r="G217" s="221" t="s">
        <v>49</v>
      </c>
      <c r="H217" s="221" t="s">
        <v>51</v>
      </c>
      <c r="I217" s="24"/>
      <c r="J217" s="403" t="s">
        <v>314</v>
      </c>
      <c r="K217" s="403"/>
      <c r="L217" s="16"/>
    </row>
    <row r="218" spans="1:13" ht="15.75" customHeight="1" thickBot="1" x14ac:dyDescent="0.5">
      <c r="A218" s="17"/>
      <c r="B218" s="168"/>
      <c r="C218" s="406" t="s">
        <v>34</v>
      </c>
      <c r="D218" s="407"/>
      <c r="E218" s="222"/>
      <c r="F218" s="223"/>
      <c r="G218" s="224"/>
      <c r="H218" s="225"/>
      <c r="I218" s="22"/>
      <c r="J218" s="403"/>
      <c r="K218" s="403"/>
      <c r="L218" s="16"/>
    </row>
    <row r="219" spans="1:13" ht="15.75" thickBot="1" x14ac:dyDescent="0.5">
      <c r="A219" s="17"/>
      <c r="B219" s="357" t="str">
        <f>IF(D210 = "VOE", IF(G219 = "Hourly Pay Rate", IF(E218&gt;VLOOKUP(H208,PayPeriods,6,FALSE),CONCATENATE("    Average hours &gt; ", ROUND(VLOOKUP(H208, PayPeriods, 6, FALSE),2), " (Standard Work Hours in Year / Pay Periods in Year);  ", ROUND(VLOOKUP(H208, PayPeriods, 6, FALSE),2), " hours used."), ""), ""), "")</f>
        <v/>
      </c>
      <c r="C219" s="408" t="s">
        <v>27</v>
      </c>
      <c r="D219" s="409"/>
      <c r="E219" s="327"/>
      <c r="F219" s="226" t="s">
        <v>99</v>
      </c>
      <c r="G219" s="358"/>
      <c r="H219" s="359"/>
      <c r="I219" s="22"/>
      <c r="J219" s="129" t="s">
        <v>315</v>
      </c>
      <c r="K219" s="130" t="s">
        <v>316</v>
      </c>
      <c r="L219" s="16"/>
    </row>
    <row r="220" spans="1:13" ht="15.75" customHeight="1" x14ac:dyDescent="0.45">
      <c r="A220" s="17"/>
      <c r="B220" s="357"/>
      <c r="C220" s="406" t="s">
        <v>35</v>
      </c>
      <c r="D220" s="407"/>
      <c r="E220" s="227"/>
      <c r="F220" s="360" t="str">
        <f>IF(AND(E220 &lt;&gt; "Monthly", E220 &lt;&gt; "Semi-Monthly", H221&gt;0), "Payroll Frequency changed, delete value in H66", "")</f>
        <v/>
      </c>
      <c r="G220" s="361"/>
      <c r="H220" s="362"/>
      <c r="I220" s="56">
        <f>IF(F220 = "Enter # of Pay Periods to Date", 50, 0)</f>
        <v>0</v>
      </c>
      <c r="J220" s="403" t="s">
        <v>317</v>
      </c>
      <c r="K220" s="403"/>
      <c r="L220" s="16"/>
    </row>
    <row r="221" spans="1:13" ht="15.75" customHeight="1" x14ac:dyDescent="0.45">
      <c r="A221" s="17"/>
      <c r="B221" s="357"/>
      <c r="C221" s="406" t="s">
        <v>22</v>
      </c>
      <c r="D221" s="407"/>
      <c r="E221" s="228"/>
      <c r="F221" s="363" t="str">
        <f>IF(D210 = "VOE", IF(H208 &lt;&gt; "", IF(H208 = "Annual", "1 pay period", IF(OR(E220="Semi-Monthly", E220 = "Monthly"), "Enter # of Pay Periods to Date", IF(E221 = "", "",CONCATENATE(G210," pay periods to date")))), ""), "")</f>
        <v/>
      </c>
      <c r="G221" s="363"/>
      <c r="H221" s="229"/>
      <c r="I221" s="31"/>
      <c r="J221" s="351" t="s">
        <v>318</v>
      </c>
      <c r="K221" s="351"/>
      <c r="L221" s="16"/>
    </row>
    <row r="222" spans="1:13" ht="15.4" x14ac:dyDescent="0.45">
      <c r="A222" s="17"/>
      <c r="B222" s="357"/>
      <c r="C222" s="364" t="s">
        <v>8</v>
      </c>
      <c r="D222" s="365"/>
      <c r="E222" s="230"/>
      <c r="F222" s="171" t="str">
        <f>IF(G222 = "", "", IF(G222 = 0, 0, G222/VLOOKUP(H208, PayPeriods, 3, FALSE)))</f>
        <v/>
      </c>
      <c r="G222" s="157" t="str">
        <f>IF(OR(G219="", E220 = "", E221=""), "", IF(D210="VOE",IF(G219="Hourly Pay Rate",H213*E219*VLOOKUP(H208, PayPeriods, 4, FALSE) *(VLOOKUP(H208,PayPeriods,3,FALSE)),E219*VLOOKUP(G219,PayRates,2,FALSE)),""))</f>
        <v/>
      </c>
      <c r="H222" s="231"/>
      <c r="I222" s="23"/>
      <c r="J222" s="351"/>
      <c r="K222" s="351"/>
      <c r="L222" s="16"/>
    </row>
    <row r="223" spans="1:13" ht="14.25" customHeight="1" x14ac:dyDescent="0.45">
      <c r="A223" s="17"/>
      <c r="B223" s="232"/>
      <c r="C223" s="364" t="s">
        <v>16</v>
      </c>
      <c r="D223" s="365"/>
      <c r="E223" s="230"/>
      <c r="F223" s="233" t="str">
        <f>IF(OR(G219="", E220 = "", E221=""), "", IF(D210="VOE",IF(YEAR(D212) = YEAR(E212), (E223/H212)*VLOOKUP(H208, PayPeriods, 5,FALSE), IF(G210 = 0, 0, E223/G210)), ""))</f>
        <v/>
      </c>
      <c r="G223" s="234" t="str">
        <f>IF(OR(G219="", E220 = "", E221=""), "", IF(D210= "VOE", IF(YEAR(D212) = YEAR(E212), (E223/H212)*VLOOKUP(H208, PayPeriods, 5, FALSE) * VLOOKUP(H208, PayPeriods, 3,FALSE), IF(G210 = 0, 0, (E223/G210)*VLOOKUP(H208, PayPeriods, 3, FALSE))), ""))</f>
        <v/>
      </c>
      <c r="H223" s="235"/>
      <c r="I223" s="23"/>
      <c r="J223" s="351"/>
      <c r="K223" s="351"/>
      <c r="L223" s="26"/>
      <c r="M223" s="26"/>
    </row>
    <row r="224" spans="1:13" ht="14.25" customHeight="1" x14ac:dyDescent="0.45">
      <c r="A224" s="17"/>
      <c r="B224" s="236"/>
      <c r="C224" s="366" t="s">
        <v>29</v>
      </c>
      <c r="D224" s="367"/>
      <c r="E224" s="237"/>
      <c r="F224" s="238"/>
      <c r="G224" s="239"/>
      <c r="H224" s="240"/>
      <c r="I224" s="23"/>
      <c r="J224" s="403" t="s">
        <v>319</v>
      </c>
      <c r="K224" s="403"/>
      <c r="L224" s="26"/>
      <c r="M224" s="26"/>
    </row>
    <row r="225" spans="1:13" ht="16.5" customHeight="1" x14ac:dyDescent="0.45">
      <c r="A225" s="17"/>
      <c r="B225" s="236"/>
      <c r="C225" s="368"/>
      <c r="D225" s="369"/>
      <c r="E225" s="241"/>
      <c r="F225" s="242" t="str">
        <f>IF(OR(G219="", E220 = "", E221=""), "", IF(D210="VOE", IF(YEAR(D212) = YEAR(E212), (E225/H212)*VLOOKUP(H208, PayPeriods, 5,FALSE), IF(G210 = 0, 0, E225/G210)),""))</f>
        <v/>
      </c>
      <c r="G225" s="180" t="str">
        <f>IF(OR(G219="", E220 = "", E221=""), "", IF(D210 = "VOE", IF(YEAR(D212) = YEAR(E212), (E225/H212)*VLOOKUP(H208, PayPeriods, 5, FALSE) * VLOOKUP(H208, PayPeriods, 3,FALSE), IF(G210 = 0, 0, E225/G210)*VLOOKUP(H208, PayPeriods, 3, FALSE)), ""))</f>
        <v/>
      </c>
      <c r="H225" s="231"/>
      <c r="I225" s="23"/>
      <c r="J225" s="403"/>
      <c r="K225" s="403"/>
      <c r="L225" s="26"/>
      <c r="M225" s="26"/>
    </row>
    <row r="226" spans="1:13" ht="15.75" customHeight="1" x14ac:dyDescent="0.45">
      <c r="A226" s="17"/>
      <c r="B226" s="236"/>
      <c r="C226" s="364" t="s">
        <v>39</v>
      </c>
      <c r="D226" s="365"/>
      <c r="E226" s="243"/>
      <c r="F226" s="244"/>
      <c r="G226" s="157" t="str">
        <f>IF(OR(G219="", E220 = "", E221=""), "", IF(D210 = "VOE", SUM(G222:G225),""))</f>
        <v/>
      </c>
      <c r="H226" s="155" t="str">
        <f>IF(OR(G219="",E220="",E221=""),"",IF(D210="VOE",IF(YEAR(D212) = YEAR(F212), (E226/H212) *260, IF(G210=0,0,(E226/G210)*VLOOKUP(H208,PayPeriods,3,FALSE))),""))</f>
        <v/>
      </c>
      <c r="I226" s="22"/>
      <c r="J226" s="403"/>
      <c r="K226" s="403"/>
      <c r="L226" s="26"/>
      <c r="M226" s="26"/>
    </row>
    <row r="227" spans="1:13" ht="15.75" customHeight="1" x14ac:dyDescent="0.45">
      <c r="A227" s="17"/>
      <c r="B227" s="236"/>
      <c r="C227" s="364" t="str">
        <f>IF(E221="","Gross Pay Prior Year",CONCATENATE("Gross Pay ",YEAR(E221)-1))</f>
        <v>Gross Pay Prior Year</v>
      </c>
      <c r="D227" s="365"/>
      <c r="E227" s="243"/>
      <c r="F227" s="183"/>
      <c r="G227" s="183"/>
      <c r="H227" s="245"/>
      <c r="I227" s="22"/>
      <c r="J227" s="351" t="s">
        <v>320</v>
      </c>
      <c r="K227" s="351"/>
      <c r="L227" s="25"/>
    </row>
    <row r="228" spans="1:13" ht="15.75" thickBot="1" x14ac:dyDescent="0.5">
      <c r="A228" s="17"/>
      <c r="B228" s="246"/>
      <c r="C228" s="364" t="str">
        <f>IF(E221="","Gross Pay Prior Year",CONCATENATE("Gross Pay ",YEAR(E221)-2))</f>
        <v>Gross Pay Prior Year</v>
      </c>
      <c r="D228" s="365"/>
      <c r="E228" s="247"/>
      <c r="F228" s="183"/>
      <c r="G228" s="183"/>
      <c r="H228" s="245"/>
      <c r="I228" s="22"/>
      <c r="J228" s="351"/>
      <c r="K228" s="351"/>
      <c r="L228" s="25"/>
    </row>
    <row r="229" spans="1:13" ht="15.4" x14ac:dyDescent="0.45">
      <c r="A229" s="17"/>
      <c r="B229" s="168"/>
      <c r="C229" s="78"/>
      <c r="D229" s="78"/>
      <c r="E229" s="183"/>
      <c r="F229" s="183"/>
      <c r="G229" s="183"/>
      <c r="H229" s="245"/>
      <c r="I229" s="22"/>
      <c r="J229" s="131"/>
      <c r="K229" s="129"/>
      <c r="L229" s="25"/>
    </row>
    <row r="230" spans="1:13" ht="15" customHeight="1" x14ac:dyDescent="0.45">
      <c r="A230" s="17"/>
      <c r="B230" s="410" t="str">
        <f>IF(D210="VOE", IF(E222+E223+E225= E226, "", "Base Pay + Overtime + Commissions/Tips do not add to the Gross Pay (Current Year).  Please correct the numbers or explain the difference."), "")</f>
        <v/>
      </c>
      <c r="C230" s="411"/>
      <c r="D230" s="411"/>
      <c r="E230" s="411"/>
      <c r="F230" s="411"/>
      <c r="G230" s="411"/>
      <c r="H230" s="412"/>
      <c r="I230" s="22"/>
      <c r="J230" s="131"/>
      <c r="K230" s="129"/>
      <c r="L230" s="25"/>
    </row>
    <row r="231" spans="1:13" ht="15.75" thickBot="1" x14ac:dyDescent="0.5">
      <c r="A231" s="17"/>
      <c r="B231" s="236"/>
      <c r="C231" s="405"/>
      <c r="D231" s="405"/>
      <c r="E231" s="70"/>
      <c r="F231" s="70"/>
      <c r="G231" s="248" t="s">
        <v>7</v>
      </c>
      <c r="H231" s="249">
        <f>IF(OR(C240 = "", D240="", E240=""), IF(OR(C239 = "", D239 = "", E239 = ""), (E238-C238)/2, (E239-C239)/2), (E240-C240)/2)</f>
        <v>0</v>
      </c>
      <c r="I231" s="22"/>
      <c r="J231" s="351"/>
      <c r="K231" s="351"/>
    </row>
    <row r="232" spans="1:13" ht="16.5" customHeight="1" thickBot="1" x14ac:dyDescent="0.5">
      <c r="A232" s="17"/>
      <c r="B232" s="250" t="s">
        <v>17</v>
      </c>
      <c r="C232" s="370" t="s">
        <v>115</v>
      </c>
      <c r="D232" s="370"/>
      <c r="E232" s="251"/>
      <c r="F232" s="371" t="s">
        <v>54</v>
      </c>
      <c r="G232" s="371"/>
      <c r="H232" s="252" t="str">
        <f>IF(OR(H231="", H231 = 0, H231&gt;31), "", IF(H231 &gt;20, "Monthly", IF(H231&gt;14, "Semi-Monthly", IF(H231&gt;9, "Bi-Weekly", "Weekly"))))</f>
        <v/>
      </c>
      <c r="I232" s="22"/>
      <c r="J232" s="404" t="s">
        <v>229</v>
      </c>
      <c r="K232" s="404"/>
    </row>
    <row r="233" spans="1:13" ht="15.4" x14ac:dyDescent="0.45">
      <c r="A233" s="17"/>
      <c r="B233" s="253"/>
      <c r="C233" s="254"/>
      <c r="D233" s="254"/>
      <c r="E233" s="254"/>
      <c r="F233" s="255"/>
      <c r="G233" s="255"/>
      <c r="H233" s="252"/>
      <c r="I233" s="22"/>
      <c r="J233" s="351"/>
      <c r="K233" s="351"/>
    </row>
    <row r="234" spans="1:13" ht="15.75" customHeight="1" x14ac:dyDescent="0.45">
      <c r="A234" s="17"/>
      <c r="B234" s="168"/>
      <c r="C234" s="372" t="str">
        <f>IF(D210="Pay Stubs",IF(H208&lt;&gt;"",IF(OR(H208="Semi-Monthly",H208="Monthly"),"Enter number of Pay Periods to Date", IF(F234&gt;0,"Payroll Frequency changed, delete value in F231", "")),""), "")</f>
        <v/>
      </c>
      <c r="D234" s="372"/>
      <c r="E234" s="372"/>
      <c r="F234" s="256"/>
      <c r="G234" s="257">
        <f>IF(C234 = "Enter number of Pay Periods to Date", 50, 0)</f>
        <v>0</v>
      </c>
      <c r="H234" s="252"/>
      <c r="I234" s="22"/>
      <c r="J234" s="403" t="s">
        <v>321</v>
      </c>
      <c r="K234" s="403"/>
    </row>
    <row r="235" spans="1:13" ht="35.25" customHeight="1" x14ac:dyDescent="0.45">
      <c r="A235" s="17"/>
      <c r="B235" s="217"/>
      <c r="C235" s="373" t="str">
        <f xml:space="preserve"> IF(AND(OR(G255="", G255 = 0), OR(H255="", H255=0)), "", IF(H231&gt;31, "Pay stubs do not appear to be consecutive based on dates entered.", IF(OR( E239 &lt; C239, E239 &lt;D239, E240 &lt; C240, E240 &lt;D240), "Pay Stubs may be out of order.  Please check dates.",IF(H232 = "", "", IF(E232 = H232, "", "If Payroll Frequency selected does not equal Recommended please provide an explanation.")))))</f>
        <v/>
      </c>
      <c r="D235" s="373"/>
      <c r="E235" s="373"/>
      <c r="F235" s="373"/>
      <c r="G235" s="373"/>
      <c r="H235" s="374"/>
      <c r="I235" s="22"/>
      <c r="J235" s="403"/>
      <c r="K235" s="403"/>
    </row>
    <row r="236" spans="1:13" ht="15.4" x14ac:dyDescent="0.45">
      <c r="A236" s="17"/>
      <c r="B236" s="168"/>
      <c r="C236" s="218"/>
      <c r="D236" s="78"/>
      <c r="E236" s="78"/>
      <c r="F236" s="78"/>
      <c r="G236" s="78"/>
      <c r="H236" s="219"/>
      <c r="I236" s="22"/>
      <c r="J236" s="351"/>
      <c r="K236" s="351"/>
    </row>
    <row r="237" spans="1:13" ht="24.75" customHeight="1" thickBot="1" x14ac:dyDescent="0.5">
      <c r="A237" s="17"/>
      <c r="B237" s="258"/>
      <c r="C237" s="221" t="s">
        <v>66</v>
      </c>
      <c r="D237" s="221" t="s">
        <v>67</v>
      </c>
      <c r="E237" s="221" t="s">
        <v>250</v>
      </c>
      <c r="F237" s="220" t="s">
        <v>53</v>
      </c>
      <c r="G237" s="221" t="s">
        <v>52</v>
      </c>
      <c r="H237" s="221" t="s">
        <v>51</v>
      </c>
      <c r="I237" s="17"/>
      <c r="J237" s="403" t="s">
        <v>322</v>
      </c>
      <c r="K237" s="403"/>
    </row>
    <row r="238" spans="1:13" ht="13.5" customHeight="1" x14ac:dyDescent="0.45">
      <c r="A238" s="17"/>
      <c r="B238" s="259" t="s">
        <v>100</v>
      </c>
      <c r="C238" s="260"/>
      <c r="D238" s="261"/>
      <c r="E238" s="262"/>
      <c r="F238" s="375" t="str">
        <f>IF(D210 = "Pay Stubs", IF(AND(H208 &lt;&gt; "", F212 &lt;&gt; ""), IF(H208 = "Annual", "1 pay period to date", IF(OR(H208="Semi-Monthly", H208 = "Monthly"), "", IF(E232 = "", "",CONCATENATE(G210," pay periods to date")))), ""), "")</f>
        <v/>
      </c>
      <c r="G238" s="378" t="str">
        <f>IF(D210 = "Pay Stubs", IF(G242 = "Hourly Pay Rate", IF((C241+D241+E241)/3&gt;VLOOKUP(H208,PayPeriods,6,FALSE),CONCATENATE("Average hours &gt; ", ROUND(VLOOKUP(H208, PayPeriods, 6, FALSE),2), " (Standard Work Hours in Year / Pay Periods in Year); ", ROUND(VLOOKUP(H208, PayPeriods, 6, FALSE),2), " hours used to calculate base pay."), ""), ""), "")</f>
        <v/>
      </c>
      <c r="H238" s="379"/>
      <c r="I238" s="17"/>
      <c r="J238" s="403"/>
      <c r="K238" s="403"/>
    </row>
    <row r="239" spans="1:13" ht="15.75" customHeight="1" x14ac:dyDescent="0.45">
      <c r="A239" s="17"/>
      <c r="B239" s="259" t="s">
        <v>101</v>
      </c>
      <c r="C239" s="263"/>
      <c r="D239" s="264"/>
      <c r="E239" s="265"/>
      <c r="F239" s="376"/>
      <c r="G239" s="380"/>
      <c r="H239" s="381"/>
      <c r="I239" s="34"/>
      <c r="J239" s="403" t="s">
        <v>340</v>
      </c>
      <c r="K239" s="403"/>
    </row>
    <row r="240" spans="1:13" ht="15.4" x14ac:dyDescent="0.45">
      <c r="A240" s="17"/>
      <c r="B240" s="259" t="s">
        <v>102</v>
      </c>
      <c r="C240" s="263"/>
      <c r="D240" s="264"/>
      <c r="E240" s="266"/>
      <c r="F240" s="376"/>
      <c r="G240" s="380"/>
      <c r="H240" s="381"/>
      <c r="I240" s="17"/>
      <c r="J240" s="403"/>
      <c r="K240" s="403"/>
    </row>
    <row r="241" spans="1:25" ht="15.75" thickBot="1" x14ac:dyDescent="0.5">
      <c r="A241" s="17"/>
      <c r="B241" s="267" t="s">
        <v>338</v>
      </c>
      <c r="C241" s="268"/>
      <c r="D241" s="269"/>
      <c r="E241" s="270"/>
      <c r="F241" s="377"/>
      <c r="G241" s="380"/>
      <c r="H241" s="381"/>
      <c r="I241" s="17"/>
      <c r="J241" s="403"/>
      <c r="K241" s="403"/>
    </row>
    <row r="242" spans="1:25" ht="15.75" thickBot="1" x14ac:dyDescent="0.5">
      <c r="A242" s="17"/>
      <c r="B242" s="271" t="s">
        <v>27</v>
      </c>
      <c r="C242" s="272"/>
      <c r="D242" s="273"/>
      <c r="E242" s="274"/>
      <c r="F242" s="275" t="s">
        <v>90</v>
      </c>
      <c r="G242" s="382"/>
      <c r="H242" s="383"/>
      <c r="I242" s="17"/>
      <c r="J242" s="351" t="s">
        <v>315</v>
      </c>
      <c r="K242" s="351"/>
      <c r="P242" s="25"/>
      <c r="Q242" s="26"/>
      <c r="R242" s="26"/>
      <c r="S242" s="26"/>
      <c r="T242" s="26"/>
      <c r="U242" s="26"/>
      <c r="V242" s="26"/>
      <c r="W242" s="26"/>
      <c r="X242" s="26"/>
      <c r="Y242" s="26"/>
    </row>
    <row r="243" spans="1:25" ht="15.75" customHeight="1" x14ac:dyDescent="0.45">
      <c r="A243" s="17"/>
      <c r="B243" s="276" t="s">
        <v>242</v>
      </c>
      <c r="C243" s="277">
        <f>SUM(C244:C252)</f>
        <v>0</v>
      </c>
      <c r="D243" s="277">
        <f t="shared" ref="D243:E243" si="3">SUM(D244:D252)</f>
        <v>0</v>
      </c>
      <c r="E243" s="277">
        <f t="shared" si="3"/>
        <v>0</v>
      </c>
      <c r="F243" s="277">
        <f>SUM(F244:F252)</f>
        <v>0</v>
      </c>
      <c r="G243" s="242" t="str">
        <f>IF(OR(E232 = "", G242 = ""), "", IF(AND(E239="", E240 = ""), "", IF(D210 = "Pay Stubs", IF(G242 = "Hourly Pay Rate", H213*E242*(VLOOKUP(H208,PayPeriods,3,FALSE)),E242*VLOOKUP(G242, PayRates, 2, FALSE)), "")))</f>
        <v/>
      </c>
      <c r="H243" s="231"/>
      <c r="I243" s="17"/>
      <c r="J243" s="351" t="s">
        <v>323</v>
      </c>
      <c r="K243" s="351"/>
      <c r="P243" s="27"/>
      <c r="Q243" s="26"/>
      <c r="R243" s="28"/>
      <c r="S243" s="29"/>
      <c r="T243" s="30"/>
      <c r="U243" s="30"/>
      <c r="V243" s="26"/>
    </row>
    <row r="244" spans="1:25" ht="15.75" customHeight="1" x14ac:dyDescent="0.45">
      <c r="A244" s="17"/>
      <c r="B244" s="278" t="s">
        <v>8</v>
      </c>
      <c r="C244" s="279"/>
      <c r="D244" s="273"/>
      <c r="E244" s="274"/>
      <c r="F244" s="241"/>
      <c r="G244" s="242"/>
      <c r="H244" s="231"/>
      <c r="I244" s="17"/>
      <c r="J244" s="127"/>
      <c r="K244" s="132"/>
      <c r="P244" s="26"/>
      <c r="Q244" s="26"/>
      <c r="R244" s="28"/>
      <c r="S244" s="29"/>
      <c r="T244" s="30"/>
      <c r="U244" s="30"/>
      <c r="V244" s="26"/>
    </row>
    <row r="245" spans="1:25" ht="15.75" customHeight="1" x14ac:dyDescent="0.45">
      <c r="A245" s="17"/>
      <c r="B245" s="278" t="s">
        <v>243</v>
      </c>
      <c r="C245" s="279"/>
      <c r="D245" s="273"/>
      <c r="E245" s="274"/>
      <c r="F245" s="241"/>
      <c r="G245" s="242"/>
      <c r="H245" s="231"/>
      <c r="I245" s="17"/>
      <c r="J245" s="351" t="s">
        <v>344</v>
      </c>
      <c r="K245" s="351"/>
      <c r="P245" s="26"/>
      <c r="Q245" s="26"/>
      <c r="R245" s="28"/>
      <c r="S245" s="29"/>
      <c r="T245" s="30"/>
      <c r="U245" s="30"/>
      <c r="V245" s="26"/>
    </row>
    <row r="246" spans="1:25" ht="30.75" customHeight="1" x14ac:dyDescent="0.45">
      <c r="A246" s="17"/>
      <c r="B246" s="278" t="s">
        <v>244</v>
      </c>
      <c r="C246" s="279"/>
      <c r="D246" s="273"/>
      <c r="E246" s="274"/>
      <c r="F246" s="241"/>
      <c r="G246" s="242"/>
      <c r="H246" s="231"/>
      <c r="I246" s="17"/>
      <c r="J246" s="351" t="s">
        <v>345</v>
      </c>
      <c r="K246" s="351"/>
      <c r="P246" s="26"/>
      <c r="Q246" s="26"/>
      <c r="R246" s="28"/>
      <c r="S246" s="29"/>
      <c r="T246" s="30"/>
      <c r="U246" s="30"/>
      <c r="V246" s="26"/>
    </row>
    <row r="247" spans="1:25" ht="15.75" customHeight="1" x14ac:dyDescent="0.45">
      <c r="A247" s="17"/>
      <c r="B247" s="278" t="s">
        <v>245</v>
      </c>
      <c r="C247" s="279"/>
      <c r="D247" s="273"/>
      <c r="E247" s="274"/>
      <c r="F247" s="241"/>
      <c r="G247" s="242"/>
      <c r="H247" s="231"/>
      <c r="I247" s="17"/>
      <c r="J247" s="133"/>
      <c r="K247" s="130"/>
      <c r="P247" s="26"/>
      <c r="Q247" s="26"/>
      <c r="R247" s="28"/>
      <c r="S247" s="29"/>
      <c r="T247" s="30"/>
      <c r="U247" s="30"/>
      <c r="V247" s="26"/>
    </row>
    <row r="248" spans="1:25" ht="15.75" customHeight="1" x14ac:dyDescent="0.45">
      <c r="A248" s="17"/>
      <c r="B248" s="278" t="s">
        <v>246</v>
      </c>
      <c r="C248" s="279"/>
      <c r="D248" s="273"/>
      <c r="E248" s="274"/>
      <c r="F248" s="241"/>
      <c r="G248" s="242"/>
      <c r="H248" s="231"/>
      <c r="I248" s="17"/>
      <c r="J248" s="133"/>
      <c r="K248" s="130"/>
      <c r="P248" s="26"/>
      <c r="Q248" s="26"/>
      <c r="R248" s="28"/>
      <c r="S248" s="29"/>
      <c r="T248" s="30"/>
      <c r="U248" s="30"/>
      <c r="V248" s="26"/>
    </row>
    <row r="249" spans="1:25" ht="15.75" customHeight="1" x14ac:dyDescent="0.45">
      <c r="A249" s="17"/>
      <c r="B249" s="329" t="s">
        <v>342</v>
      </c>
      <c r="C249" s="279"/>
      <c r="D249" s="273"/>
      <c r="E249" s="274"/>
      <c r="F249" s="241"/>
      <c r="G249" s="242"/>
      <c r="H249" s="231"/>
      <c r="I249" s="17"/>
      <c r="J249" s="133"/>
      <c r="K249" s="130"/>
      <c r="P249" s="26"/>
      <c r="Q249" s="26"/>
      <c r="R249" s="28"/>
      <c r="S249" s="29"/>
      <c r="T249" s="30"/>
      <c r="U249" s="30"/>
      <c r="V249" s="26"/>
    </row>
    <row r="250" spans="1:25" ht="15.75" customHeight="1" x14ac:dyDescent="0.45">
      <c r="A250" s="17"/>
      <c r="B250" s="278" t="s">
        <v>247</v>
      </c>
      <c r="C250" s="279"/>
      <c r="D250" s="273"/>
      <c r="E250" s="274"/>
      <c r="F250" s="241"/>
      <c r="G250" s="242"/>
      <c r="H250" s="231"/>
      <c r="I250" s="17"/>
      <c r="J250" s="133"/>
      <c r="K250" s="130"/>
      <c r="P250" s="26"/>
      <c r="Q250" s="26"/>
      <c r="R250" s="28"/>
      <c r="S250" s="29"/>
      <c r="T250" s="30"/>
      <c r="U250" s="30"/>
      <c r="V250" s="26"/>
    </row>
    <row r="251" spans="1:25" ht="15.75" customHeight="1" x14ac:dyDescent="0.45">
      <c r="A251" s="17"/>
      <c r="B251" s="278" t="s">
        <v>248</v>
      </c>
      <c r="C251" s="279"/>
      <c r="D251" s="273"/>
      <c r="E251" s="274"/>
      <c r="F251" s="241"/>
      <c r="G251" s="242"/>
      <c r="H251" s="231"/>
      <c r="I251" s="17"/>
      <c r="J251" s="133"/>
      <c r="K251" s="130"/>
      <c r="P251" s="26"/>
      <c r="Q251" s="26"/>
      <c r="R251" s="28"/>
      <c r="S251" s="29"/>
      <c r="T251" s="30"/>
      <c r="U251" s="30"/>
      <c r="V251" s="26"/>
    </row>
    <row r="252" spans="1:25" ht="15.75" customHeight="1" x14ac:dyDescent="0.45">
      <c r="A252" s="17"/>
      <c r="B252" s="278" t="s">
        <v>249</v>
      </c>
      <c r="C252" s="279"/>
      <c r="D252" s="273"/>
      <c r="E252" s="274"/>
      <c r="F252" s="241"/>
      <c r="G252" s="242"/>
      <c r="H252" s="231"/>
      <c r="I252" s="17"/>
      <c r="J252" s="127"/>
      <c r="K252" s="132"/>
      <c r="P252" s="26"/>
      <c r="Q252" s="26"/>
      <c r="R252" s="28"/>
      <c r="S252" s="29"/>
      <c r="T252" s="30"/>
      <c r="U252" s="30"/>
      <c r="V252" s="26"/>
    </row>
    <row r="253" spans="1:25" ht="15.75" customHeight="1" x14ac:dyDescent="0.45">
      <c r="A253" s="17"/>
      <c r="B253" s="271" t="s">
        <v>16</v>
      </c>
      <c r="C253" s="272"/>
      <c r="D253" s="273"/>
      <c r="E253" s="274"/>
      <c r="F253" s="243"/>
      <c r="G253" s="280" t="str">
        <f>IF(E232="","",IF(AND(E239="",E240=""),"",IF(D210&lt;&gt;"Pay Stubs","", IF(YEAR(D212)=YEAR(E212), IF(OR(F253="", F253 = 0), (SUM(C253:E253)/3)*VLOOKUP(H208, PayPeriods, 3, FALSE), (F253/H212)*260), IF(G210=0,0,IF(OR(F253="", F253 = 0), SUM(C253:E253)/3*VLOOKUP(H208, PayPeriods, 3, FALSE), (F253/G210)*VLOOKUP(H208,PayPeriods,3,FALSE)))))))</f>
        <v/>
      </c>
      <c r="H253" s="235"/>
      <c r="I253" s="17"/>
      <c r="J253" s="403" t="s">
        <v>324</v>
      </c>
      <c r="K253" s="403"/>
      <c r="P253" s="26"/>
      <c r="Q253" s="26"/>
      <c r="R253" s="28"/>
      <c r="S253" s="29"/>
      <c r="T253" s="30"/>
      <c r="U253" s="30"/>
      <c r="V253" s="26"/>
    </row>
    <row r="254" spans="1:25" ht="26.25" customHeight="1" x14ac:dyDescent="0.45">
      <c r="A254" s="17"/>
      <c r="B254" s="271" t="s">
        <v>33</v>
      </c>
      <c r="C254" s="272"/>
      <c r="D254" s="273"/>
      <c r="E254" s="274"/>
      <c r="F254" s="243"/>
      <c r="G254" s="281" t="str">
        <f>IF(E232="","",IF(AND(E239="",E240=""),"",IF(D210&lt;&gt;"Pay Stubs","", IF(YEAR(D212)=YEAR(E212), IF(OR(F254="", F254 = 0), (SUM(C254:E254)/3)*VLOOKUP(H208, PayPeriods, 3, FALSE), (F254/H212)*260), IF(G210=0,0,IF(OR(F254="", F254 = 0), SUM(C254:E254)/3*VLOOKUP(H208, PayPeriods, 3, FALSE), (F254/G210)*VLOOKUP(H208,PayPeriods,3,FALSE)))))))</f>
        <v/>
      </c>
      <c r="H254" s="235"/>
      <c r="I254" s="17"/>
      <c r="J254" s="403" t="s">
        <v>325</v>
      </c>
      <c r="K254" s="403"/>
      <c r="P254" s="26"/>
      <c r="Q254" s="26"/>
      <c r="R254" s="28"/>
      <c r="S254" s="29"/>
      <c r="T254" s="30"/>
      <c r="U254" s="30"/>
      <c r="V254" s="26"/>
    </row>
    <row r="255" spans="1:25" ht="15.75" customHeight="1" x14ac:dyDescent="0.45">
      <c r="A255" s="17"/>
      <c r="B255" s="259" t="s">
        <v>103</v>
      </c>
      <c r="C255" s="272"/>
      <c r="D255" s="273"/>
      <c r="E255" s="274"/>
      <c r="F255" s="243"/>
      <c r="G255" s="280" t="str">
        <f>IF(E232 = "", "", IF(AND(E239 = "", E240=""), "", IF(D210 = "Pay Stubs", (G243+G253+G254), "")))</f>
        <v/>
      </c>
      <c r="H255" s="157" t="str">
        <f>IF(E232= "", "", IF(AND(E239="", E240 = ""), "", IF(D210 = "Pay Stubs", IF(YEAR(D212) = YEAR(F212), (F255/H212) *260, IF(G210 = 0, 0, (F255/G210)*VLOOKUP(H208,PayPeriods,3,FALSE))), "")))</f>
        <v/>
      </c>
      <c r="I255" s="17"/>
      <c r="J255" s="403" t="s">
        <v>326</v>
      </c>
      <c r="K255" s="403"/>
      <c r="P255" s="26"/>
      <c r="Q255" s="26"/>
      <c r="R255" s="28"/>
      <c r="S255" s="29"/>
      <c r="T255" s="30"/>
      <c r="U255" s="30"/>
      <c r="V255" s="26"/>
    </row>
    <row r="256" spans="1:25" ht="15.75" customHeight="1" x14ac:dyDescent="0.45">
      <c r="A256" s="17"/>
      <c r="B256" s="114"/>
      <c r="C256" s="183"/>
      <c r="D256" s="183"/>
      <c r="E256" s="183"/>
      <c r="F256" s="183"/>
      <c r="G256" s="183"/>
      <c r="H256" s="183"/>
      <c r="I256" s="17"/>
      <c r="J256" s="127"/>
      <c r="K256" s="128"/>
      <c r="P256" s="26"/>
      <c r="Q256" s="26"/>
      <c r="R256" s="28"/>
      <c r="S256" s="29"/>
      <c r="T256" s="30"/>
      <c r="U256" s="30"/>
      <c r="V256" s="26"/>
    </row>
    <row r="257" spans="1:22" ht="15.75" customHeight="1" x14ac:dyDescent="0.45">
      <c r="A257" s="17"/>
      <c r="B257" s="282" t="str">
        <f>IF(D210 = "VOE", "", IF((F243+F253+F254) = 0, "",IF((F243+F253+F254) = F255, "", "Year to Date Base pay, Overtime and Other income do not add to the Gross Wages, please correct or explain.")))</f>
        <v/>
      </c>
      <c r="C257" s="73"/>
      <c r="D257" s="73"/>
      <c r="E257" s="183"/>
      <c r="F257" s="78"/>
      <c r="G257" s="78"/>
      <c r="H257" s="78"/>
      <c r="I257" s="22"/>
      <c r="J257" s="127"/>
      <c r="K257" s="128"/>
      <c r="P257" s="26"/>
      <c r="Q257" s="26"/>
      <c r="R257" s="28"/>
      <c r="S257" s="29"/>
      <c r="T257" s="30"/>
      <c r="U257" s="30"/>
      <c r="V257" s="26"/>
    </row>
    <row r="258" spans="1:22" ht="15.75" customHeight="1" x14ac:dyDescent="0.45">
      <c r="A258" s="17"/>
      <c r="B258" s="282" t="str">
        <f>IF(D210 = "VOE", "", IF(F255 &lt; E255, "Year to Date Gross Wages must be greater than or equal to the last pay stub", ""))</f>
        <v/>
      </c>
      <c r="C258" s="73"/>
      <c r="D258" s="73"/>
      <c r="E258" s="78"/>
      <c r="F258" s="78"/>
      <c r="G258" s="78"/>
      <c r="H258" s="78"/>
      <c r="I258" s="22"/>
      <c r="J258" s="127"/>
      <c r="K258" s="128"/>
      <c r="P258" s="26"/>
      <c r="Q258" s="26"/>
      <c r="R258" s="28"/>
      <c r="S258" s="29"/>
      <c r="T258" s="30"/>
      <c r="U258" s="30"/>
      <c r="V258" s="26"/>
    </row>
    <row r="259" spans="1:22" ht="15.75" customHeight="1" x14ac:dyDescent="0.45">
      <c r="A259" s="17"/>
      <c r="B259" s="73"/>
      <c r="C259" s="282"/>
      <c r="D259" s="73"/>
      <c r="E259" s="78"/>
      <c r="F259" s="78"/>
      <c r="G259" s="78"/>
      <c r="H259" s="78"/>
      <c r="I259" s="22"/>
      <c r="J259" s="127"/>
      <c r="K259" s="128"/>
      <c r="P259" s="26"/>
      <c r="Q259" s="26"/>
      <c r="R259" s="28"/>
      <c r="S259" s="29"/>
      <c r="T259" s="30"/>
      <c r="U259" s="30"/>
      <c r="V259" s="26"/>
    </row>
    <row r="260" spans="1:22" ht="15.75" customHeight="1" x14ac:dyDescent="0.45">
      <c r="A260" s="17"/>
      <c r="B260" s="283" t="str">
        <f xml:space="preserve"> IF(AND(B261 = "", B262 = ""), "", "If Regular Base Hours and/or Base Pay Rate are not provided on the check stubs, enter the numbers calculated below.")</f>
        <v/>
      </c>
      <c r="C260" s="282"/>
      <c r="D260" s="73"/>
      <c r="E260" s="78"/>
      <c r="F260" s="78"/>
      <c r="G260" s="78"/>
      <c r="H260" s="78"/>
      <c r="I260" s="22"/>
      <c r="J260" s="127"/>
      <c r="K260" s="128"/>
      <c r="L260" s="32"/>
      <c r="M260" s="33"/>
      <c r="P260" s="26"/>
      <c r="Q260" s="26"/>
      <c r="R260" s="28"/>
      <c r="S260" s="29"/>
      <c r="T260" s="30"/>
      <c r="U260" s="30"/>
      <c r="V260" s="26"/>
    </row>
    <row r="261" spans="1:22" ht="15.75" customHeight="1" x14ac:dyDescent="0.45">
      <c r="A261" s="17"/>
      <c r="B261" s="284" t="str">
        <f>IF(D210 = "Pay Stubs", IF(G242 = "Hourly Pay Rate", IF(AND(C261="", D261 = "", E261 = ""), "","Hours Calculator"), ""), "")</f>
        <v/>
      </c>
      <c r="C261" s="285" t="str">
        <f>IF(D210 = "Pay Stubs", IF(G242 = "Hourly Pay Rate", IF(C242 = "", "",C243/C242), ""), "")</f>
        <v/>
      </c>
      <c r="D261" s="285" t="str">
        <f>IF(D210 = "Pay Stubs", IF(G242 = "Hourly Pay Rate", IF(D242 = "", "", D243/D242), ""), "")</f>
        <v/>
      </c>
      <c r="E261" s="285" t="str">
        <f>IF(D210 = "Pay Stubs", IF(G242 = "Hourly Pay Rate", IF(E242 = "", "", E243/E242), ""), "")</f>
        <v/>
      </c>
      <c r="F261" s="78"/>
      <c r="G261" s="75"/>
      <c r="H261" s="73"/>
      <c r="I261" s="22"/>
      <c r="J261" s="127"/>
      <c r="K261" s="128"/>
      <c r="L261" s="32"/>
      <c r="M261" s="33"/>
      <c r="P261" s="26"/>
      <c r="Q261" s="26"/>
      <c r="R261" s="28"/>
      <c r="S261" s="29"/>
      <c r="T261" s="30"/>
      <c r="U261" s="30"/>
      <c r="V261" s="26"/>
    </row>
    <row r="262" spans="1:22" ht="15.4" x14ac:dyDescent="0.45">
      <c r="A262" s="17"/>
      <c r="B262" s="291"/>
      <c r="C262" s="286" t="str">
        <f>IF(D210 = "Pay Stubs", IF(G242="Hourly Pay Rate", IF(OR(C241 = "",C241 = 0), "", C243/C241),""), "")</f>
        <v/>
      </c>
      <c r="D262" s="286" t="str">
        <f>IF(D210="Pay Stubs",IF(G242="Hourly Pay Rate",IF(OR(D241="", D241 = 0),"",D243/D241), ""),"")</f>
        <v/>
      </c>
      <c r="E262" s="286" t="str">
        <f>IF(D210 = "Pay Stubs", IF(G242="Hourly Pay Rate", IF(OR(E241 = "",E241 = 0), "", E243/E241), ""), "")</f>
        <v/>
      </c>
      <c r="F262" s="73"/>
      <c r="G262" s="75"/>
      <c r="H262" s="73"/>
      <c r="I262" s="22"/>
      <c r="J262" s="127"/>
      <c r="K262" s="128"/>
      <c r="L262" s="32"/>
      <c r="M262" s="33"/>
      <c r="P262" s="26"/>
      <c r="Q262" s="26"/>
      <c r="R262" s="28"/>
      <c r="S262" s="29"/>
      <c r="T262" s="30"/>
      <c r="U262" s="30"/>
      <c r="V262" s="26"/>
    </row>
    <row r="263" spans="1:22" ht="15.4" x14ac:dyDescent="0.45">
      <c r="A263" s="17"/>
      <c r="B263" s="73"/>
      <c r="C263" s="78"/>
      <c r="D263" s="78"/>
      <c r="E263" s="78"/>
      <c r="F263" s="78"/>
      <c r="G263" s="73"/>
      <c r="H263" s="287"/>
      <c r="I263" s="22"/>
      <c r="J263" s="127"/>
      <c r="K263" s="128"/>
      <c r="L263" s="32"/>
    </row>
    <row r="264" spans="1:22" ht="15.75" customHeight="1" x14ac:dyDescent="0.45">
      <c r="A264" s="17"/>
      <c r="B264" s="114"/>
      <c r="C264" s="73"/>
      <c r="D264" s="73"/>
      <c r="E264" s="73"/>
      <c r="F264" s="73"/>
      <c r="G264" s="73"/>
      <c r="H264" s="73"/>
      <c r="I264" s="17"/>
      <c r="J264" s="127"/>
      <c r="K264" s="128"/>
      <c r="L264" s="32"/>
    </row>
    <row r="265" spans="1:22" ht="16.5" customHeight="1" thickBot="1" x14ac:dyDescent="0.5">
      <c r="A265" s="17"/>
      <c r="B265" s="384" t="s">
        <v>84</v>
      </c>
      <c r="C265" s="386" t="s">
        <v>290</v>
      </c>
      <c r="D265" s="387"/>
      <c r="E265" s="292"/>
      <c r="F265" s="388" t="s">
        <v>107</v>
      </c>
      <c r="G265" s="389"/>
      <c r="H265" s="293"/>
      <c r="I265" s="17"/>
      <c r="J265" s="402" t="s">
        <v>265</v>
      </c>
      <c r="K265" s="402"/>
      <c r="L265" s="32"/>
    </row>
    <row r="266" spans="1:22" ht="15.75" customHeight="1" x14ac:dyDescent="0.45">
      <c r="A266" s="17"/>
      <c r="B266" s="385"/>
      <c r="C266" s="70"/>
      <c r="D266" s="70"/>
      <c r="E266" s="70"/>
      <c r="F266" s="70"/>
      <c r="G266" s="70"/>
      <c r="H266" s="146"/>
      <c r="I266" s="17"/>
      <c r="J266" s="351" t="s">
        <v>331</v>
      </c>
      <c r="K266" s="351"/>
      <c r="L266" s="32"/>
    </row>
    <row r="267" spans="1:22" ht="45.75" customHeight="1" thickBot="1" x14ac:dyDescent="0.5">
      <c r="A267" s="17"/>
      <c r="B267" s="236"/>
      <c r="C267" s="294">
        <f>52-E265</f>
        <v>52</v>
      </c>
      <c r="D267" s="295">
        <f>IF(E268= "", 52, 52-E268)</f>
        <v>52</v>
      </c>
      <c r="E267" s="220" t="s">
        <v>37</v>
      </c>
      <c r="F267" s="296" t="s">
        <v>50</v>
      </c>
      <c r="G267" s="296" t="s">
        <v>109</v>
      </c>
      <c r="H267" s="296" t="s">
        <v>108</v>
      </c>
      <c r="I267" s="17"/>
      <c r="J267" s="351" t="s">
        <v>332</v>
      </c>
      <c r="K267" s="351"/>
      <c r="L267" s="32"/>
    </row>
    <row r="268" spans="1:22" ht="15.75" customHeight="1" x14ac:dyDescent="0.45">
      <c r="A268" s="17"/>
      <c r="B268" s="357" t="str">
        <f>IF(E265 &gt;0, CONCATENATE(52-E265, " weeks employed in calendar year."), "")</f>
        <v/>
      </c>
      <c r="C268" s="391" t="s">
        <v>106</v>
      </c>
      <c r="D268" s="393"/>
      <c r="E268" s="297"/>
      <c r="F268" s="298"/>
      <c r="G268" s="299"/>
      <c r="H268" s="300"/>
      <c r="I268" s="17"/>
      <c r="J268" s="351"/>
      <c r="K268" s="351"/>
      <c r="L268" s="32"/>
    </row>
    <row r="269" spans="1:22" ht="15.75" customHeight="1" x14ac:dyDescent="0.45">
      <c r="A269" s="17"/>
      <c r="B269" s="357"/>
      <c r="C269" s="394" t="s">
        <v>34</v>
      </c>
      <c r="D269" s="395"/>
      <c r="E269" s="301"/>
      <c r="F269" s="298"/>
      <c r="G269" s="299"/>
      <c r="H269" s="300"/>
      <c r="I269" s="17"/>
      <c r="J269" s="351" t="s">
        <v>303</v>
      </c>
      <c r="K269" s="351"/>
      <c r="L269" s="25"/>
    </row>
    <row r="270" spans="1:22" ht="26.25" customHeight="1" x14ac:dyDescent="0.45">
      <c r="A270" s="17"/>
      <c r="B270" s="357"/>
      <c r="C270" s="391" t="s">
        <v>110</v>
      </c>
      <c r="D270" s="393"/>
      <c r="E270" s="328"/>
      <c r="F270" s="303"/>
      <c r="G270" s="304"/>
      <c r="H270" s="304"/>
      <c r="I270" s="17"/>
      <c r="J270" s="351" t="s">
        <v>304</v>
      </c>
      <c r="K270" s="351"/>
      <c r="L270" s="16"/>
    </row>
    <row r="271" spans="1:22" ht="15.75" customHeight="1" x14ac:dyDescent="0.45">
      <c r="A271" s="17"/>
      <c r="B271" s="390"/>
      <c r="C271" s="391" t="s">
        <v>92</v>
      </c>
      <c r="D271" s="393"/>
      <c r="E271" s="302"/>
      <c r="F271" s="305">
        <f>E270*E269</f>
        <v>0</v>
      </c>
      <c r="G271" s="157">
        <f>(52-E265)*F271</f>
        <v>0</v>
      </c>
      <c r="H271" s="299"/>
      <c r="I271" s="17"/>
      <c r="J271" s="351"/>
      <c r="K271" s="351"/>
      <c r="L271" s="16"/>
    </row>
    <row r="272" spans="1:22" ht="15.75" customHeight="1" x14ac:dyDescent="0.45">
      <c r="A272" s="17"/>
      <c r="B272" s="390"/>
      <c r="C272" s="391" t="s">
        <v>16</v>
      </c>
      <c r="D272" s="393"/>
      <c r="E272" s="302"/>
      <c r="F272" s="305" t="str">
        <f xml:space="preserve"> IF(OR(E268 = "", E268 = 0), "", E272/E268)</f>
        <v/>
      </c>
      <c r="G272" s="157" t="str">
        <f>IF(F272 = "", "", (52-E265)*F272)</f>
        <v/>
      </c>
      <c r="H272" s="299"/>
      <c r="I272" s="17"/>
      <c r="J272" s="351" t="s">
        <v>305</v>
      </c>
      <c r="K272" s="351"/>
      <c r="L272" s="16"/>
    </row>
    <row r="273" spans="1:13" ht="15.75" customHeight="1" x14ac:dyDescent="0.45">
      <c r="A273" s="17"/>
      <c r="B273" s="390"/>
      <c r="C273" s="391" t="s">
        <v>83</v>
      </c>
      <c r="D273" s="393"/>
      <c r="E273" s="302"/>
      <c r="F273" s="305" t="str">
        <f>IF(OR(E268= "", E268 = 0), "", E273/E268)</f>
        <v/>
      </c>
      <c r="G273" s="157" t="str">
        <f>IF(F273="", "", (52-E265)*F273)</f>
        <v/>
      </c>
      <c r="H273" s="299"/>
      <c r="I273" s="17"/>
      <c r="J273" s="351" t="s">
        <v>306</v>
      </c>
      <c r="K273" s="351"/>
      <c r="L273" s="16"/>
    </row>
    <row r="274" spans="1:13" ht="15.75" customHeight="1" x14ac:dyDescent="0.45">
      <c r="A274" s="17"/>
      <c r="B274" s="390"/>
      <c r="C274" s="396" t="s">
        <v>81</v>
      </c>
      <c r="D274" s="397"/>
      <c r="E274" s="243"/>
      <c r="F274" s="280">
        <f>SUM(F271:F273)</f>
        <v>0</v>
      </c>
      <c r="G274" s="157">
        <f>SUM(G271:G273)</f>
        <v>0</v>
      </c>
      <c r="H274" s="157">
        <f>IF(OR(E268 = "", E268 = 0), 0, (52-E265)*(E274/E268))</f>
        <v>0</v>
      </c>
      <c r="I274" s="17"/>
      <c r="J274" s="351" t="s">
        <v>307</v>
      </c>
      <c r="K274" s="351"/>
      <c r="L274" s="16"/>
    </row>
    <row r="275" spans="1:13" ht="15.75" customHeight="1" x14ac:dyDescent="0.45">
      <c r="A275" s="17"/>
      <c r="B275" s="168"/>
      <c r="C275" s="259" t="s">
        <v>113</v>
      </c>
      <c r="D275" s="306"/>
      <c r="E275" s="243"/>
      <c r="F275" s="307"/>
      <c r="G275" s="307"/>
      <c r="H275" s="308"/>
      <c r="I275" s="17"/>
      <c r="J275" s="127"/>
      <c r="K275" s="128"/>
      <c r="L275" s="16"/>
    </row>
    <row r="276" spans="1:13" ht="15.75" customHeight="1" x14ac:dyDescent="0.45">
      <c r="A276" s="17"/>
      <c r="B276" s="177"/>
      <c r="C276" s="398" t="s">
        <v>114</v>
      </c>
      <c r="D276" s="399"/>
      <c r="E276" s="243"/>
      <c r="F276" s="309"/>
      <c r="G276" s="309"/>
      <c r="H276" s="242"/>
      <c r="I276" s="17"/>
      <c r="J276" s="127"/>
      <c r="K276" s="128"/>
      <c r="L276" s="16"/>
    </row>
    <row r="277" spans="1:13" ht="15.75" customHeight="1" x14ac:dyDescent="0.45">
      <c r="A277" s="17"/>
      <c r="B277" s="73"/>
      <c r="C277" s="73"/>
      <c r="D277" s="73"/>
      <c r="E277" s="73"/>
      <c r="F277" s="73"/>
      <c r="G277" s="73"/>
      <c r="H277" s="73"/>
      <c r="I277" s="17"/>
      <c r="J277" s="127"/>
      <c r="K277" s="128"/>
      <c r="L277" s="16"/>
    </row>
    <row r="278" spans="1:13" ht="15.75" customHeight="1" thickBot="1" x14ac:dyDescent="0.5">
      <c r="A278" s="17"/>
      <c r="B278" s="400" t="s">
        <v>74</v>
      </c>
      <c r="C278" s="145"/>
      <c r="D278" s="145"/>
      <c r="E278" s="164" t="s">
        <v>111</v>
      </c>
      <c r="F278" s="164" t="s">
        <v>75</v>
      </c>
      <c r="G278" s="164" t="s">
        <v>76</v>
      </c>
      <c r="H278" s="310" t="s">
        <v>120</v>
      </c>
      <c r="I278" s="17"/>
      <c r="J278" s="402" t="s">
        <v>276</v>
      </c>
      <c r="K278" s="402"/>
      <c r="L278" s="16"/>
    </row>
    <row r="279" spans="1:13" ht="32.25" customHeight="1" x14ac:dyDescent="0.45">
      <c r="A279" s="17"/>
      <c r="B279" s="401"/>
      <c r="C279" s="391" t="s">
        <v>78</v>
      </c>
      <c r="D279" s="392"/>
      <c r="E279" s="325"/>
      <c r="F279" s="311"/>
      <c r="G279" s="312"/>
      <c r="H279" s="313">
        <f>IF(SUM(F279:G279)&gt;=24, SUM(F279:G279),SUM(E279:G279))</f>
        <v>0</v>
      </c>
      <c r="I279" s="17"/>
      <c r="J279" s="351" t="s">
        <v>308</v>
      </c>
      <c r="K279" s="351"/>
      <c r="L279" s="16"/>
    </row>
    <row r="280" spans="1:13" ht="28.5" customHeight="1" x14ac:dyDescent="0.45">
      <c r="A280" s="17"/>
      <c r="B280" s="168"/>
      <c r="C280" s="391" t="s">
        <v>77</v>
      </c>
      <c r="D280" s="392"/>
      <c r="E280" s="326"/>
      <c r="F280" s="314"/>
      <c r="G280" s="274"/>
      <c r="H280" s="315"/>
      <c r="I280" s="17"/>
      <c r="J280" s="351" t="s">
        <v>309</v>
      </c>
      <c r="K280" s="351"/>
      <c r="L280" s="16"/>
    </row>
    <row r="281" spans="1:13" ht="28.5" customHeight="1" x14ac:dyDescent="0.45">
      <c r="A281" s="17"/>
      <c r="B281" s="168"/>
      <c r="C281" s="391" t="s">
        <v>79</v>
      </c>
      <c r="D281" s="392"/>
      <c r="E281" s="326"/>
      <c r="F281" s="314"/>
      <c r="G281" s="274"/>
      <c r="H281" s="315"/>
      <c r="I281" s="17"/>
      <c r="J281" s="351" t="s">
        <v>310</v>
      </c>
      <c r="K281" s="351"/>
      <c r="L281" s="16"/>
    </row>
    <row r="282" spans="1:13" ht="15.75" customHeight="1" thickBot="1" x14ac:dyDescent="0.5">
      <c r="A282" s="17"/>
      <c r="B282" s="168"/>
      <c r="C282" s="391" t="s">
        <v>80</v>
      </c>
      <c r="D282" s="392"/>
      <c r="E282" s="316"/>
      <c r="F282" s="317"/>
      <c r="G282" s="318"/>
      <c r="H282" s="315"/>
      <c r="I282" s="17"/>
      <c r="J282" s="351" t="s">
        <v>311</v>
      </c>
      <c r="K282" s="351"/>
      <c r="L282" s="16"/>
    </row>
    <row r="283" spans="1:13" ht="15.75" customHeight="1" x14ac:dyDescent="0.45">
      <c r="A283" s="17"/>
      <c r="B283" s="168"/>
      <c r="C283" s="348" t="s">
        <v>81</v>
      </c>
      <c r="D283" s="349"/>
      <c r="E283" s="180">
        <f>IF(SUM(E280:E282)&lt;0,0,SUM(E280:E282))</f>
        <v>0</v>
      </c>
      <c r="F283" s="180">
        <f>IF(SUM(F280:F282)&lt;0,0,SUM(F280:F282))</f>
        <v>0</v>
      </c>
      <c r="G283" s="180">
        <f>IF(SUM(G280:G282)&lt;0,0,SUM(G280:G282))</f>
        <v>0</v>
      </c>
      <c r="H283" s="157">
        <f>IF(SUM(E283:G283)&lt;0,0,IF(H279 = 0, 0, IF(SUM(F279:G279)&gt;=24,SUM(F283:G283)/H279,SUM(E283:G283)/H279)))</f>
        <v>0</v>
      </c>
      <c r="I283" s="17"/>
      <c r="L283" s="16"/>
    </row>
    <row r="284" spans="1:13" ht="15.75" customHeight="1" x14ac:dyDescent="0.45">
      <c r="A284" s="17"/>
      <c r="B284" s="177"/>
      <c r="C284" s="319"/>
      <c r="D284" s="319"/>
      <c r="E284" s="320"/>
      <c r="F284" s="350" t="s">
        <v>121</v>
      </c>
      <c r="G284" s="350"/>
      <c r="H284" s="100">
        <f>IF(H279=0,0,(E283+(ROUND(H283,2)*(12-E279))))</f>
        <v>0</v>
      </c>
      <c r="I284" s="17"/>
      <c r="L284" s="16"/>
    </row>
    <row r="285" spans="1:13" ht="31.5" customHeight="1" x14ac:dyDescent="0.45">
      <c r="A285" s="17"/>
      <c r="B285" s="17"/>
      <c r="C285" s="17"/>
      <c r="D285" s="17"/>
      <c r="E285" s="17"/>
      <c r="F285" s="17"/>
      <c r="G285" s="17"/>
      <c r="H285" s="17"/>
      <c r="I285" s="17"/>
      <c r="L285" s="16"/>
    </row>
    <row r="286" spans="1:13" ht="31.5" customHeight="1" x14ac:dyDescent="0.45">
      <c r="A286" s="17"/>
      <c r="B286" s="35" t="str">
        <f>IF(D177 = "Pay Stubs", IF(#REF! = "Hourly Pay Rate", IF(AND(C286="", D286 = "", E286 = ""), "","Rate Calculator"), ""), "")</f>
        <v/>
      </c>
      <c r="C286" s="36" t="str">
        <f>IF(D177 = "Pay Stubs", IF(#REF!="Hourly Pay Rate", IF(OR(#REF! = "",#REF! = 0), "",#REF! /#REF!),""), "")</f>
        <v/>
      </c>
      <c r="D286" s="36" t="str">
        <f>IF(D177="Pay Stubs",IF(#REF!="Hourly Pay Rate",IF(OR(#REF!="",#REF! = 0),"",#REF!/#REF!), ""),"")</f>
        <v/>
      </c>
      <c r="E286" s="36" t="str">
        <f>IF(D177 = "Pay Stubs", IF(#REF!="Hourly Pay Rate", IF(OR(#REF! = "",#REF! = 0), "",#REF! /#REF!), ""), "")</f>
        <v/>
      </c>
      <c r="F286" s="22"/>
      <c r="G286" s="37"/>
      <c r="H286" s="17"/>
      <c r="I286" s="22"/>
      <c r="L286" s="16"/>
    </row>
    <row r="287" spans="1:13" ht="18" customHeight="1" x14ac:dyDescent="0.45">
      <c r="A287" s="13"/>
      <c r="B287" s="42" t="s">
        <v>183</v>
      </c>
      <c r="C287" s="43"/>
      <c r="D287" s="43"/>
      <c r="E287" s="43"/>
      <c r="F287" s="43"/>
      <c r="G287" s="13"/>
      <c r="H287" s="45" t="s">
        <v>234</v>
      </c>
      <c r="I287" s="43"/>
      <c r="L287" s="16"/>
    </row>
    <row r="288" spans="1:13" ht="14.25" customHeight="1" x14ac:dyDescent="0.45">
      <c r="A288" s="17"/>
      <c r="L288" s="26"/>
      <c r="M288" s="26"/>
    </row>
    <row r="289" spans="1:13" ht="14.25" customHeight="1" x14ac:dyDescent="0.45">
      <c r="A289" s="17"/>
      <c r="L289" s="26"/>
      <c r="M289" s="26"/>
    </row>
    <row r="290" spans="1:13" ht="14.25" customHeight="1" x14ac:dyDescent="0.45">
      <c r="A290" s="17"/>
      <c r="L290" s="26"/>
      <c r="M290" s="26"/>
    </row>
    <row r="291" spans="1:13" ht="16.5" customHeight="1" x14ac:dyDescent="0.45">
      <c r="A291" s="17"/>
      <c r="L291" s="26"/>
      <c r="M291" s="26"/>
    </row>
    <row r="292" spans="1:13" ht="15.75" customHeight="1" x14ac:dyDescent="0.45">
      <c r="A292" s="17"/>
      <c r="L292" s="26"/>
      <c r="M292" s="26"/>
    </row>
    <row r="293" spans="1:13" ht="15.4" x14ac:dyDescent="0.45">
      <c r="A293" s="17"/>
      <c r="L293" s="25"/>
    </row>
    <row r="294" spans="1:13" ht="15.4" x14ac:dyDescent="0.45">
      <c r="A294" s="17"/>
      <c r="L294" s="25"/>
    </row>
    <row r="295" spans="1:13" ht="15.4" x14ac:dyDescent="0.45">
      <c r="A295" s="17"/>
      <c r="L295" s="25"/>
    </row>
    <row r="296" spans="1:13" ht="15" customHeight="1" x14ac:dyDescent="0.45">
      <c r="L296" s="25"/>
    </row>
    <row r="297" spans="1:13" ht="15.4" x14ac:dyDescent="0.45"/>
    <row r="298" spans="1:13" ht="30" customHeight="1" x14ac:dyDescent="0.45">
      <c r="D298" s="44"/>
    </row>
    <row r="299" spans="1:13" ht="39" customHeight="1" x14ac:dyDescent="0.45"/>
    <row r="300" spans="1:13" ht="15" customHeight="1" x14ac:dyDescent="0.45"/>
    <row r="301" spans="1:13" ht="15" customHeight="1" x14ac:dyDescent="0.45"/>
    <row r="302" spans="1:13" ht="15" customHeight="1" x14ac:dyDescent="0.45"/>
    <row r="303" spans="1:13" ht="15" customHeight="1" x14ac:dyDescent="0.45"/>
    <row r="304" spans="1:13" ht="15" customHeight="1" x14ac:dyDescent="0.45"/>
    <row r="305" ht="15" customHeight="1" x14ac:dyDescent="0.45"/>
    <row r="306" ht="15" customHeight="1" x14ac:dyDescent="0.45"/>
    <row r="307" ht="15" customHeight="1" x14ac:dyDescent="0.45"/>
    <row r="308" ht="15" customHeight="1" x14ac:dyDescent="0.45"/>
    <row r="309" ht="15" customHeight="1" x14ac:dyDescent="0.45"/>
    <row r="310" ht="28.5" customHeight="1" x14ac:dyDescent="0.45"/>
    <row r="311" ht="35.25" customHeight="1" x14ac:dyDescent="0.45"/>
    <row r="312" ht="45" customHeight="1" x14ac:dyDescent="0.45"/>
    <row r="313" ht="36.75" customHeight="1" x14ac:dyDescent="0.45"/>
    <row r="314" ht="33.75" customHeight="1" x14ac:dyDescent="0.45"/>
    <row r="315" ht="15" customHeight="1" x14ac:dyDescent="0.45"/>
    <row r="316" ht="15" customHeight="1" x14ac:dyDescent="0.45"/>
    <row r="317" ht="15.4" x14ac:dyDescent="0.45"/>
    <row r="318" ht="15.4" x14ac:dyDescent="0.45"/>
    <row r="319" ht="15.4" x14ac:dyDescent="0.45"/>
    <row r="320" ht="15.4" x14ac:dyDescent="0.45"/>
    <row r="321" ht="2.25" hidden="1" customHeight="1" x14ac:dyDescent="0.45"/>
    <row r="322" ht="15.75" hidden="1" customHeight="1" x14ac:dyDescent="0.45"/>
    <row r="323" ht="15.75" hidden="1" customHeight="1" x14ac:dyDescent="0.45"/>
    <row r="324" ht="15.75" hidden="1" customHeight="1" x14ac:dyDescent="0.45"/>
    <row r="325" ht="15.75" hidden="1" customHeight="1" x14ac:dyDescent="0.45"/>
    <row r="326" ht="15.75" hidden="1" customHeight="1" x14ac:dyDescent="0.45"/>
    <row r="327" ht="15.75" hidden="1" customHeight="1" x14ac:dyDescent="0.45"/>
    <row r="328" ht="15.75" hidden="1" customHeight="1" x14ac:dyDescent="0.45"/>
    <row r="329" ht="15.75" hidden="1" customHeight="1" x14ac:dyDescent="0.45"/>
    <row r="330" ht="15.75" hidden="1" customHeight="1" x14ac:dyDescent="0.45"/>
    <row r="331" ht="3" hidden="1" customHeight="1" x14ac:dyDescent="0.45"/>
    <row r="332" ht="3" hidden="1" customHeight="1" x14ac:dyDescent="0.45"/>
    <row r="333" ht="3" hidden="1" customHeight="1" x14ac:dyDescent="0.45"/>
    <row r="334" ht="3" hidden="1" customHeight="1" x14ac:dyDescent="0.45"/>
    <row r="335" ht="3" hidden="1" customHeight="1" x14ac:dyDescent="0.45"/>
    <row r="336" ht="3" customHeight="1" x14ac:dyDescent="0.45"/>
    <row r="337" ht="15.75" customHeight="1" x14ac:dyDescent="0.45"/>
    <row r="338" ht="15.75" customHeight="1" x14ac:dyDescent="0.45"/>
    <row r="339" ht="15.75" customHeight="1" x14ac:dyDescent="0.45"/>
    <row r="340" ht="15.75" customHeight="1" x14ac:dyDescent="0.45"/>
    <row r="341" ht="15.75" customHeight="1" x14ac:dyDescent="0.45"/>
    <row r="342" ht="15.75" customHeight="1" x14ac:dyDescent="0.45"/>
    <row r="343" ht="15.75" customHeight="1" x14ac:dyDescent="0.45"/>
    <row r="344" ht="15.75" customHeight="1" x14ac:dyDescent="0.45"/>
    <row r="345" ht="15.75" customHeight="1" x14ac:dyDescent="0.45"/>
    <row r="346" ht="15.75" customHeight="1" x14ac:dyDescent="0.45"/>
    <row r="347" ht="15.75" customHeight="1" x14ac:dyDescent="0.45"/>
    <row r="348" ht="15.75" customHeight="1" x14ac:dyDescent="0.45"/>
    <row r="349" ht="15.75" customHeight="1" x14ac:dyDescent="0.45"/>
    <row r="350" ht="15.75" customHeight="1" x14ac:dyDescent="0.45"/>
    <row r="351" ht="15.75" customHeight="1" x14ac:dyDescent="0.45"/>
    <row r="352" ht="15.75" customHeight="1" x14ac:dyDescent="0.45"/>
    <row r="353" ht="15.75" customHeight="1" x14ac:dyDescent="0.45"/>
    <row r="354" ht="15.75" customHeight="1" x14ac:dyDescent="0.45"/>
    <row r="355" ht="15.75" customHeight="1" x14ac:dyDescent="0.45"/>
    <row r="356" ht="15.75" customHeight="1" x14ac:dyDescent="0.45"/>
    <row r="357" ht="15.75" customHeight="1" x14ac:dyDescent="0.45"/>
    <row r="358" ht="15.75" customHeight="1" x14ac:dyDescent="0.45"/>
  </sheetData>
  <sheetProtection algorithmName="SHA-512" hashValue="l+MDGAUm3IXKOc5lXAJL51nnljN1ot1Szw0bdzTSknOkRYID4j+bMxLWbX7Rfy17W9Ph9JNaS/Y4k/TjJdnvEg==" saltValue="o5A4Tg23ZeP6eESC4yM0Fw==" spinCount="100000" sheet="1" objects="1" scenarios="1"/>
  <mergeCells count="340">
    <mergeCell ref="B1:H2"/>
    <mergeCell ref="J2:K2"/>
    <mergeCell ref="D3:F3"/>
    <mergeCell ref="J3:K3"/>
    <mergeCell ref="J4:K4"/>
    <mergeCell ref="E5:H5"/>
    <mergeCell ref="J5:K5"/>
    <mergeCell ref="J11:K11"/>
    <mergeCell ref="B12:D12"/>
    <mergeCell ref="J12:K12"/>
    <mergeCell ref="B13:D13"/>
    <mergeCell ref="J13:K13"/>
    <mergeCell ref="B14:D14"/>
    <mergeCell ref="J14:K14"/>
    <mergeCell ref="J6:K6"/>
    <mergeCell ref="J7:K7"/>
    <mergeCell ref="B8:D8"/>
    <mergeCell ref="G8:H11"/>
    <mergeCell ref="J8:K8"/>
    <mergeCell ref="B9:D9"/>
    <mergeCell ref="J9:K9"/>
    <mergeCell ref="B10:D10"/>
    <mergeCell ref="J10:K10"/>
    <mergeCell ref="B11:D11"/>
    <mergeCell ref="C20:D20"/>
    <mergeCell ref="K20:K27"/>
    <mergeCell ref="C21:D21"/>
    <mergeCell ref="C22:D22"/>
    <mergeCell ref="C23:D23"/>
    <mergeCell ref="C24:D24"/>
    <mergeCell ref="C25:D25"/>
    <mergeCell ref="C26:D26"/>
    <mergeCell ref="B15:D15"/>
    <mergeCell ref="J15:K15"/>
    <mergeCell ref="J16:K16"/>
    <mergeCell ref="J17:K17"/>
    <mergeCell ref="J18:K18"/>
    <mergeCell ref="C19:D19"/>
    <mergeCell ref="J19:K19"/>
    <mergeCell ref="J33:K33"/>
    <mergeCell ref="J34:K34"/>
    <mergeCell ref="J35:K35"/>
    <mergeCell ref="J36:K36"/>
    <mergeCell ref="C38:H38"/>
    <mergeCell ref="J38:K38"/>
    <mergeCell ref="J28:K28"/>
    <mergeCell ref="J29:K29"/>
    <mergeCell ref="J30:K30"/>
    <mergeCell ref="D31:G31"/>
    <mergeCell ref="J31:K31"/>
    <mergeCell ref="J32:K32"/>
    <mergeCell ref="J39:K39"/>
    <mergeCell ref="J40:K41"/>
    <mergeCell ref="C41:D41"/>
    <mergeCell ref="B42:B45"/>
    <mergeCell ref="C42:D42"/>
    <mergeCell ref="G42:H42"/>
    <mergeCell ref="C43:D43"/>
    <mergeCell ref="F43:H43"/>
    <mergeCell ref="J43:K43"/>
    <mergeCell ref="C44:D44"/>
    <mergeCell ref="C47:D48"/>
    <mergeCell ref="J47:K49"/>
    <mergeCell ref="C49:D49"/>
    <mergeCell ref="C50:D50"/>
    <mergeCell ref="J50:K50"/>
    <mergeCell ref="C51:D51"/>
    <mergeCell ref="F44:G44"/>
    <mergeCell ref="J44:K44"/>
    <mergeCell ref="C45:D45"/>
    <mergeCell ref="J45:K45"/>
    <mergeCell ref="C46:D46"/>
    <mergeCell ref="J46:K46"/>
    <mergeCell ref="J56:K56"/>
    <mergeCell ref="C57:E57"/>
    <mergeCell ref="J57:K58"/>
    <mergeCell ref="C58:H58"/>
    <mergeCell ref="J59:K59"/>
    <mergeCell ref="J60:K60"/>
    <mergeCell ref="J53:K53"/>
    <mergeCell ref="C54:D54"/>
    <mergeCell ref="J54:K54"/>
    <mergeCell ref="C55:D55"/>
    <mergeCell ref="F55:G55"/>
    <mergeCell ref="J55:K55"/>
    <mergeCell ref="B53:H53"/>
    <mergeCell ref="F61:F64"/>
    <mergeCell ref="G61:H64"/>
    <mergeCell ref="J61:K62"/>
    <mergeCell ref="J63:K65"/>
    <mergeCell ref="G65:H65"/>
    <mergeCell ref="J66:K66"/>
    <mergeCell ref="J68:K68"/>
    <mergeCell ref="J70:K70"/>
    <mergeCell ref="J73:K73"/>
    <mergeCell ref="J79:K79"/>
    <mergeCell ref="J80:K80"/>
    <mergeCell ref="J81:K81"/>
    <mergeCell ref="J82:K82"/>
    <mergeCell ref="J83:K83"/>
    <mergeCell ref="J84:K84"/>
    <mergeCell ref="J67:K67"/>
    <mergeCell ref="J69:K69"/>
    <mergeCell ref="J76:K76"/>
    <mergeCell ref="J77:K77"/>
    <mergeCell ref="J78:K78"/>
    <mergeCell ref="J74:K74"/>
    <mergeCell ref="C104:D104"/>
    <mergeCell ref="J104:K104"/>
    <mergeCell ref="J85:K85"/>
    <mergeCell ref="J86:K86"/>
    <mergeCell ref="J87:K87"/>
    <mergeCell ref="J88:K88"/>
    <mergeCell ref="J89:K89"/>
    <mergeCell ref="D90:G90"/>
    <mergeCell ref="J90:K90"/>
    <mergeCell ref="C103:D103"/>
    <mergeCell ref="J91:K91"/>
    <mergeCell ref="J92:K92"/>
    <mergeCell ref="J93:K93"/>
    <mergeCell ref="J94:K94"/>
    <mergeCell ref="J95:K95"/>
    <mergeCell ref="C97:H97"/>
    <mergeCell ref="J97:K97"/>
    <mergeCell ref="F103:G103"/>
    <mergeCell ref="J103:K103"/>
    <mergeCell ref="C105:D105"/>
    <mergeCell ref="J105:K105"/>
    <mergeCell ref="J98:K98"/>
    <mergeCell ref="J99:K100"/>
    <mergeCell ref="C100:D100"/>
    <mergeCell ref="C113:D113"/>
    <mergeCell ref="J113:K113"/>
    <mergeCell ref="C114:D114"/>
    <mergeCell ref="F114:G114"/>
    <mergeCell ref="J114:K114"/>
    <mergeCell ref="C106:D107"/>
    <mergeCell ref="J106:K108"/>
    <mergeCell ref="C108:D108"/>
    <mergeCell ref="C109:D109"/>
    <mergeCell ref="J109:K109"/>
    <mergeCell ref="C110:D110"/>
    <mergeCell ref="J110:K110"/>
    <mergeCell ref="B112:H112"/>
    <mergeCell ref="B101:B104"/>
    <mergeCell ref="C101:D101"/>
    <mergeCell ref="G101:H101"/>
    <mergeCell ref="C102:D102"/>
    <mergeCell ref="F102:H102"/>
    <mergeCell ref="J102:K102"/>
    <mergeCell ref="F120:F123"/>
    <mergeCell ref="G120:H123"/>
    <mergeCell ref="J120:K120"/>
    <mergeCell ref="J121:K122"/>
    <mergeCell ref="J123:K125"/>
    <mergeCell ref="G124:H124"/>
    <mergeCell ref="J115:K115"/>
    <mergeCell ref="C116:E116"/>
    <mergeCell ref="J116:K117"/>
    <mergeCell ref="C117:H117"/>
    <mergeCell ref="J118:K118"/>
    <mergeCell ref="J119:K119"/>
    <mergeCell ref="J138:K138"/>
    <mergeCell ref="J139:K139"/>
    <mergeCell ref="J140:K140"/>
    <mergeCell ref="J141:K141"/>
    <mergeCell ref="J142:K142"/>
    <mergeCell ref="J143:K143"/>
    <mergeCell ref="J126:K126"/>
    <mergeCell ref="J127:K127"/>
    <mergeCell ref="J135:K135"/>
    <mergeCell ref="J136:K136"/>
    <mergeCell ref="J137:K137"/>
    <mergeCell ref="J128:K128"/>
    <mergeCell ref="J129:K129"/>
    <mergeCell ref="J130:K130"/>
    <mergeCell ref="J150:K150"/>
    <mergeCell ref="J151:K151"/>
    <mergeCell ref="J152:K152"/>
    <mergeCell ref="J153:K153"/>
    <mergeCell ref="J154:K154"/>
    <mergeCell ref="C156:H156"/>
    <mergeCell ref="J156:K156"/>
    <mergeCell ref="J144:K144"/>
    <mergeCell ref="J145:K145"/>
    <mergeCell ref="J146:K146"/>
    <mergeCell ref="J147:K147"/>
    <mergeCell ref="J148:K148"/>
    <mergeCell ref="D149:G149"/>
    <mergeCell ref="J149:K149"/>
    <mergeCell ref="J157:K157"/>
    <mergeCell ref="J158:K159"/>
    <mergeCell ref="C159:D159"/>
    <mergeCell ref="B160:B163"/>
    <mergeCell ref="C160:D160"/>
    <mergeCell ref="G160:H160"/>
    <mergeCell ref="C161:D161"/>
    <mergeCell ref="F161:H161"/>
    <mergeCell ref="J161:K161"/>
    <mergeCell ref="C162:D162"/>
    <mergeCell ref="C165:D166"/>
    <mergeCell ref="J165:K167"/>
    <mergeCell ref="C167:D167"/>
    <mergeCell ref="C168:D168"/>
    <mergeCell ref="J168:K168"/>
    <mergeCell ref="C169:D169"/>
    <mergeCell ref="J169:K169"/>
    <mergeCell ref="F162:G162"/>
    <mergeCell ref="J162:K162"/>
    <mergeCell ref="C163:D163"/>
    <mergeCell ref="J163:K163"/>
    <mergeCell ref="C164:D164"/>
    <mergeCell ref="J164:K164"/>
    <mergeCell ref="C175:E175"/>
    <mergeCell ref="J175:K176"/>
    <mergeCell ref="C176:H176"/>
    <mergeCell ref="J177:K177"/>
    <mergeCell ref="J178:K178"/>
    <mergeCell ref="J170:K170"/>
    <mergeCell ref="C172:D172"/>
    <mergeCell ref="J172:K172"/>
    <mergeCell ref="C173:D173"/>
    <mergeCell ref="F173:G173"/>
    <mergeCell ref="J173:K173"/>
    <mergeCell ref="B171:H171"/>
    <mergeCell ref="F179:F182"/>
    <mergeCell ref="G179:H182"/>
    <mergeCell ref="J179:K180"/>
    <mergeCell ref="J181:K183"/>
    <mergeCell ref="G183:H183"/>
    <mergeCell ref="J184:K184"/>
    <mergeCell ref="J186:K186"/>
    <mergeCell ref="J187:K187"/>
    <mergeCell ref="J174:K174"/>
    <mergeCell ref="J198:K198"/>
    <mergeCell ref="J199:K199"/>
    <mergeCell ref="J200:K200"/>
    <mergeCell ref="J201:K201"/>
    <mergeCell ref="J202:K202"/>
    <mergeCell ref="J203:K203"/>
    <mergeCell ref="J185:K185"/>
    <mergeCell ref="J188:K189"/>
    <mergeCell ref="J194:K194"/>
    <mergeCell ref="J195:K195"/>
    <mergeCell ref="J196:K196"/>
    <mergeCell ref="J197:K197"/>
    <mergeCell ref="J209:K209"/>
    <mergeCell ref="J210:K210"/>
    <mergeCell ref="J211:K211"/>
    <mergeCell ref="J212:K212"/>
    <mergeCell ref="J220:K220"/>
    <mergeCell ref="C221:D221"/>
    <mergeCell ref="J221:K221"/>
    <mergeCell ref="J213:K213"/>
    <mergeCell ref="J204:K204"/>
    <mergeCell ref="J205:K205"/>
    <mergeCell ref="J206:K206"/>
    <mergeCell ref="J208:K208"/>
    <mergeCell ref="J207:K207"/>
    <mergeCell ref="J232:K232"/>
    <mergeCell ref="J233:K233"/>
    <mergeCell ref="J234:K235"/>
    <mergeCell ref="J236:K236"/>
    <mergeCell ref="J237:K238"/>
    <mergeCell ref="C222:D222"/>
    <mergeCell ref="J222:K222"/>
    <mergeCell ref="J215:K215"/>
    <mergeCell ref="C231:D231"/>
    <mergeCell ref="J231:K231"/>
    <mergeCell ref="C226:D226"/>
    <mergeCell ref="C227:D227"/>
    <mergeCell ref="J227:K227"/>
    <mergeCell ref="J216:K216"/>
    <mergeCell ref="J217:K218"/>
    <mergeCell ref="J223:K223"/>
    <mergeCell ref="J224:K226"/>
    <mergeCell ref="J228:K228"/>
    <mergeCell ref="C218:D218"/>
    <mergeCell ref="C219:D219"/>
    <mergeCell ref="C220:D220"/>
    <mergeCell ref="B230:H230"/>
    <mergeCell ref="J254:K254"/>
    <mergeCell ref="J265:K265"/>
    <mergeCell ref="J242:K242"/>
    <mergeCell ref="J253:K253"/>
    <mergeCell ref="J239:K241"/>
    <mergeCell ref="J243:K243"/>
    <mergeCell ref="J245:K245"/>
    <mergeCell ref="J246:K246"/>
    <mergeCell ref="J255:K255"/>
    <mergeCell ref="C282:D282"/>
    <mergeCell ref="J278:K278"/>
    <mergeCell ref="C279:D279"/>
    <mergeCell ref="J279:K279"/>
    <mergeCell ref="C270:D270"/>
    <mergeCell ref="J270:K270"/>
    <mergeCell ref="C271:D271"/>
    <mergeCell ref="J271:K271"/>
    <mergeCell ref="C272:D272"/>
    <mergeCell ref="C273:D273"/>
    <mergeCell ref="J272:K272"/>
    <mergeCell ref="J273:K273"/>
    <mergeCell ref="B271:B274"/>
    <mergeCell ref="C280:D280"/>
    <mergeCell ref="J280:K280"/>
    <mergeCell ref="C281:D281"/>
    <mergeCell ref="J281:K281"/>
    <mergeCell ref="J266:K266"/>
    <mergeCell ref="J267:K267"/>
    <mergeCell ref="C268:D268"/>
    <mergeCell ref="J268:K268"/>
    <mergeCell ref="C269:D269"/>
    <mergeCell ref="J269:K269"/>
    <mergeCell ref="C274:D274"/>
    <mergeCell ref="C276:D276"/>
    <mergeCell ref="B278:B279"/>
    <mergeCell ref="C283:D283"/>
    <mergeCell ref="F284:G284"/>
    <mergeCell ref="J274:K274"/>
    <mergeCell ref="J282:K282"/>
    <mergeCell ref="D208:G208"/>
    <mergeCell ref="C215:H215"/>
    <mergeCell ref="B219:B222"/>
    <mergeCell ref="G219:H219"/>
    <mergeCell ref="F220:H220"/>
    <mergeCell ref="F221:G221"/>
    <mergeCell ref="C223:D223"/>
    <mergeCell ref="C224:D225"/>
    <mergeCell ref="C228:D228"/>
    <mergeCell ref="C232:D232"/>
    <mergeCell ref="F232:G232"/>
    <mergeCell ref="C234:E234"/>
    <mergeCell ref="C235:H235"/>
    <mergeCell ref="F238:F241"/>
    <mergeCell ref="G238:H241"/>
    <mergeCell ref="G242:H242"/>
    <mergeCell ref="B265:B266"/>
    <mergeCell ref="C265:D265"/>
    <mergeCell ref="F265:G265"/>
    <mergeCell ref="B268:B270"/>
  </mergeCells>
  <conditionalFormatting sqref="B38:H51">
    <cfRule type="expression" dxfId="234" priority="63">
      <formula>$D$33="Pay Stubs"</formula>
    </cfRule>
  </conditionalFormatting>
  <conditionalFormatting sqref="B55:H78">
    <cfRule type="expression" dxfId="233" priority="53">
      <formula>$D$33="VOE"</formula>
    </cfRule>
  </conditionalFormatting>
  <conditionalFormatting sqref="B97:H110">
    <cfRule type="expression" dxfId="232" priority="46">
      <formula>$D$92="Pay Stubs"</formula>
    </cfRule>
  </conditionalFormatting>
  <conditionalFormatting sqref="B114:H137">
    <cfRule type="expression" dxfId="231" priority="36">
      <formula>$D$92="VOE"</formula>
    </cfRule>
  </conditionalFormatting>
  <conditionalFormatting sqref="B156:H169">
    <cfRule type="expression" dxfId="230" priority="29">
      <formula>$D$151="Pay Stubs"</formula>
    </cfRule>
  </conditionalFormatting>
  <conditionalFormatting sqref="B173:H196">
    <cfRule type="expression" dxfId="229" priority="19">
      <formula>$D$151="VOE"</formula>
    </cfRule>
  </conditionalFormatting>
  <conditionalFormatting sqref="B215:H228">
    <cfRule type="expression" dxfId="228" priority="12">
      <formula>$D$210="Pay Stubs"</formula>
    </cfRule>
  </conditionalFormatting>
  <conditionalFormatting sqref="B232:H255">
    <cfRule type="expression" dxfId="227" priority="2">
      <formula>$D$210="VOE"</formula>
    </cfRule>
  </conditionalFormatting>
  <conditionalFormatting sqref="C57:E57">
    <cfRule type="cellIs" dxfId="226" priority="65" stopIfTrue="1" operator="equal">
      <formula>"Payroll Frequency changed, delete value in F79"</formula>
    </cfRule>
  </conditionalFormatting>
  <conditionalFormatting sqref="C116:E116">
    <cfRule type="cellIs" dxfId="225" priority="48" stopIfTrue="1" operator="equal">
      <formula>"Payroll Frequency changed, delete value in F79"</formula>
    </cfRule>
  </conditionalFormatting>
  <conditionalFormatting sqref="C175:E175">
    <cfRule type="cellIs" dxfId="224" priority="31" stopIfTrue="1" operator="equal">
      <formula>"Payroll Frequency changed, delete value in F79"</formula>
    </cfRule>
  </conditionalFormatting>
  <conditionalFormatting sqref="C234:E234">
    <cfRule type="cellIs" dxfId="223" priority="14" stopIfTrue="1" operator="equal">
      <formula>"Payroll Frequency changed, delete value in F79"</formula>
    </cfRule>
  </conditionalFormatting>
  <conditionalFormatting sqref="C238:E242 G242:H242 C243:F255">
    <cfRule type="expression" dxfId="222" priority="1">
      <formula>$D$210="VOE"</formula>
    </cfRule>
  </conditionalFormatting>
  <conditionalFormatting sqref="C66:F78">
    <cfRule type="expression" dxfId="221" priority="52">
      <formula>$D$33="VOE"</formula>
    </cfRule>
  </conditionalFormatting>
  <conditionalFormatting sqref="C125:F137">
    <cfRule type="expression" dxfId="220" priority="35">
      <formula>$D$92="VOE"</formula>
    </cfRule>
  </conditionalFormatting>
  <conditionalFormatting sqref="C184:F196">
    <cfRule type="expression" dxfId="219" priority="18">
      <formula>$D$151="VOE"</formula>
    </cfRule>
  </conditionalFormatting>
  <conditionalFormatting sqref="E19">
    <cfRule type="expression" dxfId="218" priority="128">
      <formula>$E$19&lt;&gt;""</formula>
    </cfRule>
  </conditionalFormatting>
  <conditionalFormatting sqref="E33">
    <cfRule type="expression" dxfId="217" priority="59">
      <formula>$D$33 = ""</formula>
    </cfRule>
  </conditionalFormatting>
  <conditionalFormatting sqref="E41:E51 G42">
    <cfRule type="expression" dxfId="216" priority="61">
      <formula>$D$33="Pay Stubs"</formula>
    </cfRule>
  </conditionalFormatting>
  <conditionalFormatting sqref="E55 C61:E65 G65:H65">
    <cfRule type="expression" dxfId="215" priority="60">
      <formula>$D$33="VOE"</formula>
    </cfRule>
  </conditionalFormatting>
  <conditionalFormatting sqref="E92">
    <cfRule type="expression" dxfId="214" priority="42">
      <formula>$D$92 = ""</formula>
    </cfRule>
  </conditionalFormatting>
  <conditionalFormatting sqref="E100:E110 G101">
    <cfRule type="expression" dxfId="213" priority="44">
      <formula>$D$92="Pay Stubs"</formula>
    </cfRule>
  </conditionalFormatting>
  <conditionalFormatting sqref="E114 C120:E124 G124:H124">
    <cfRule type="expression" dxfId="212" priority="43">
      <formula>$D$92="VOE"</formula>
    </cfRule>
  </conditionalFormatting>
  <conditionalFormatting sqref="E151">
    <cfRule type="expression" dxfId="211" priority="25">
      <formula>$D$151 = ""</formula>
    </cfRule>
  </conditionalFormatting>
  <conditionalFormatting sqref="E159:E169 G160">
    <cfRule type="expression" dxfId="210" priority="27">
      <formula>$D$151="Pay Stubs"</formula>
    </cfRule>
  </conditionalFormatting>
  <conditionalFormatting sqref="E173 C179:E183 G183:H183">
    <cfRule type="expression" dxfId="209" priority="26">
      <formula>$D$151="VOE"</formula>
    </cfRule>
  </conditionalFormatting>
  <conditionalFormatting sqref="E210">
    <cfRule type="expression" dxfId="208" priority="8">
      <formula>$D$210 = ""</formula>
    </cfRule>
  </conditionalFormatting>
  <conditionalFormatting sqref="E218:E228 G219">
    <cfRule type="expression" dxfId="207" priority="10">
      <formula>$D$210="Pay Stubs"</formula>
    </cfRule>
  </conditionalFormatting>
  <conditionalFormatting sqref="E232">
    <cfRule type="expression" dxfId="206" priority="9">
      <formula>$D$210="VOE"</formula>
    </cfRule>
  </conditionalFormatting>
  <conditionalFormatting sqref="E19:F19">
    <cfRule type="expression" dxfId="205" priority="129">
      <formula>$H$265= "Yes"</formula>
    </cfRule>
  </conditionalFormatting>
  <conditionalFormatting sqref="F19">
    <cfRule type="expression" dxfId="204" priority="127">
      <formula>$F$19&lt;&gt; ""</formula>
    </cfRule>
  </conditionalFormatting>
  <conditionalFormatting sqref="F57">
    <cfRule type="cellIs" dxfId="203" priority="64" stopIfTrue="1" operator="greaterThan">
      <formula>$G$57</formula>
    </cfRule>
    <cfRule type="cellIs" dxfId="202" priority="67" stopIfTrue="1" operator="lessThan">
      <formula>$G$57</formula>
    </cfRule>
  </conditionalFormatting>
  <conditionalFormatting sqref="F116">
    <cfRule type="cellIs" dxfId="201" priority="47" stopIfTrue="1" operator="greaterThan">
      <formula>$G$116</formula>
    </cfRule>
    <cfRule type="cellIs" dxfId="200" priority="50" stopIfTrue="1" operator="lessThan">
      <formula>$G$116</formula>
    </cfRule>
  </conditionalFormatting>
  <conditionalFormatting sqref="F175">
    <cfRule type="cellIs" dxfId="199" priority="33" stopIfTrue="1" operator="lessThan">
      <formula>$G$175</formula>
    </cfRule>
    <cfRule type="cellIs" dxfId="198" priority="30" stopIfTrue="1" operator="greaterThan">
      <formula>$G$175</formula>
    </cfRule>
  </conditionalFormatting>
  <conditionalFormatting sqref="F234">
    <cfRule type="cellIs" dxfId="197" priority="13" stopIfTrue="1" operator="greaterThan">
      <formula>$G$234</formula>
    </cfRule>
    <cfRule type="cellIs" dxfId="196" priority="16" stopIfTrue="1" operator="lessThan">
      <formula>$G$234</formula>
    </cfRule>
  </conditionalFormatting>
  <conditionalFormatting sqref="H44">
    <cfRule type="cellIs" dxfId="195" priority="66" stopIfTrue="1" operator="greaterThan">
      <formula>$I$44</formula>
    </cfRule>
    <cfRule type="cellIs" dxfId="194" priority="68" stopIfTrue="1" operator="lessThan">
      <formula>$I$44</formula>
    </cfRule>
  </conditionalFormatting>
  <conditionalFormatting sqref="H103">
    <cfRule type="cellIs" dxfId="193" priority="51" stopIfTrue="1" operator="lessThan">
      <formula>$I$44</formula>
    </cfRule>
    <cfRule type="cellIs" dxfId="192" priority="49" stopIfTrue="1" operator="greaterThan">
      <formula>$I$44</formula>
    </cfRule>
  </conditionalFormatting>
  <conditionalFormatting sqref="H162">
    <cfRule type="cellIs" dxfId="191" priority="32" stopIfTrue="1" operator="greaterThan">
      <formula>$I$44</formula>
    </cfRule>
    <cfRule type="cellIs" dxfId="190" priority="34" stopIfTrue="1" operator="lessThan">
      <formula>$I$44</formula>
    </cfRule>
  </conditionalFormatting>
  <conditionalFormatting sqref="H221">
    <cfRule type="cellIs" dxfId="189" priority="17" stopIfTrue="1" operator="lessThan">
      <formula>$I$44</formula>
    </cfRule>
    <cfRule type="cellIs" dxfId="188" priority="15" stopIfTrue="1" operator="greaterThan">
      <formula>$I$44</formula>
    </cfRule>
  </conditionalFormatting>
  <dataValidations count="33">
    <dataValidation type="date" allowBlank="1" showInputMessage="1" showErrorMessage="1" errorTitle="Invalid Date" error="The date you entered is either invalid format or out of range. Please make sure the date is corrent and then proceed." promptTitle="Date Format" prompt="mm/dd/yyyy" sqref="D35 D94 D153 D212" xr:uid="{00000000-0002-0000-0500-000000000000}">
      <formula1>EDATE(TODAY(),-1200)</formula1>
      <formula2>TODAY()</formula2>
    </dataValidation>
    <dataValidation type="custom" allowBlank="1" showInputMessage="1" showErrorMessage="1" errorTitle="Section" error="Incorrect Section!!" sqref="F78 C61:E65 C67:E78" xr:uid="{00000000-0002-0000-0500-000001000000}">
      <formula1>INDIRECT("$D$33") = "Pay Stubs"</formula1>
    </dataValidation>
    <dataValidation type="custom" allowBlank="1" showInputMessage="1" showErrorMessage="1" errorTitle="Section" error="Incorrect Section!!" sqref="E41:E42 E44:E51" xr:uid="{00000000-0002-0000-0500-000002000000}">
      <formula1>INDIRECT("$D$33") = "VOE"</formula1>
    </dataValidation>
    <dataValidation allowBlank="1" showInputMessage="1" showErrorMessage="1" prompt="Gross income will be calculated by taking the net income and adding back the amount of depreciation or amortization taken in that year.  If the resulting income is negative, gross income will be indicated as $0 for the year." sqref="C283:D283" xr:uid="{00000000-0002-0000-0500-000003000000}"/>
    <dataValidation allowBlank="1" showInputMessage="1" showErrorMessage="1" prompt="Monthly Average * Months Remaining in Current Year + Current Year Gross income." sqref="F284:G284" xr:uid="{00000000-0002-0000-0500-000004000000}"/>
    <dataValidation allowBlank="1" showInputMessage="1" showErrorMessage="1" prompt="Earnings for the remainder of the year will be based on the monthly average of the adjusted income from the two most recent years.  If less than two prior years self employment history, the current year will be included in the average." sqref="H278" xr:uid="{00000000-0002-0000-0500-000005000000}"/>
    <dataValidation allowBlank="1" showInputMessage="1" showErrorMessage="1" prompt="Include vacation, holiday and sick time in regular/base hours.  " sqref="B64 B123 B182 B241" xr:uid="{00000000-0002-0000-0500-000006000000}"/>
    <dataValidation allowBlank="1" showInputMessage="1" showErrorMessage="1" prompt="Include vacation, holiday and sick pay in Base Pay." sqref="B66 B125 B184 B243" xr:uid="{00000000-0002-0000-0500-000007000000}"/>
    <dataValidation allowBlank="1" showInputMessage="1" showErrorMessage="1" prompt="It is important to determine the pay schedule to accurately calculate pay periods to date." sqref="F44:G44 C57:E57 C116:E116 F103:G103 C175:E175 F162:G162 C234:E234 F221:G221" xr:uid="{00000000-0002-0000-0500-000008000000}"/>
    <dataValidation allowBlank="1" showInputMessage="1" showErrorMessage="1" prompt="Count full weeks from off season start date to off season end date indicated on VOE." sqref="C265:D265" xr:uid="{00000000-0002-0000-0500-000009000000}"/>
    <dataValidation type="list" allowBlank="1" showInputMessage="1" showErrorMessage="1" sqref="H265" xr:uid="{00000000-0002-0000-0500-00000A000000}">
      <formula1>"No, Yes"</formula1>
    </dataValidation>
    <dataValidation allowBlank="1" showInputMessage="1" showErrorMessage="1" prompt="Enter the Househol Member Number (1-10) from the Household Summary Tab." sqref="D5" xr:uid="{00000000-0002-0000-0500-00000B000000}"/>
    <dataValidation allowBlank="1" showInputMessage="1" showErrorMessage="1" prompt="If unknown enter Weekly." sqref="C43:D43 C102:D102 C161:D161 C220:D220" xr:uid="{00000000-0002-0000-0500-00000C000000}"/>
    <dataValidation allowBlank="1" showInputMessage="1" showErrorMessage="1" prompt="If blank, worksheet calculation assumes the person was employed at position prior to January 1 of the income documentation year." sqref="C35 C94 C153 C212" xr:uid="{00000000-0002-0000-0500-00000D000000}"/>
    <dataValidation allowBlank="1" showInputMessage="1" showErrorMessage="1" prompt="Enter the type of income documentation used to qualify the household." sqref="C33 C92 C151 C210" xr:uid="{00000000-0002-0000-0500-00000E000000}"/>
    <dataValidation allowBlank="1" showInputMessage="1" showErrorMessage="1" prompt="If Thru Date is not provided, enter the date the VOE was signed." sqref="C44:D44 C103:D103 C162:D162 C221:D221" xr:uid="{00000000-0002-0000-0500-00000F000000}"/>
    <dataValidation type="list" allowBlank="1" showInputMessage="1" showErrorMessage="1" sqref="D33 D92 D151 D210" xr:uid="{00000000-0002-0000-0500-000010000000}">
      <formula1>"VOE, Pay Stubs"</formula1>
    </dataValidation>
    <dataValidation showDropDown="1" showInputMessage="1" showErrorMessage="1" sqref="G33:G34 G92:G93 G151:G152 G210:G211" xr:uid="{00000000-0002-0000-0500-000011000000}"/>
    <dataValidation allowBlank="1" showInputMessage="1" showErrorMessage="1" prompt="If a range of hours is indicated on the VOE, enter the high end of the range." sqref="C269:D269 C41:D41 C100:D100 C159:D159 C218:D218" xr:uid="{00000000-0002-0000-0500-000012000000}"/>
    <dataValidation type="list" allowBlank="1" showInputMessage="1" showErrorMessage="1" error="Please delete the entry and select a schedule from the drop down list." sqref="E55 E43 E102 E114 E161 E173 E220 E232" xr:uid="{00000000-0002-0000-0500-000013000000}">
      <formula1>"Weekly, Bi-Weekly, Semi-Monthly, Monthly"</formula1>
    </dataValidation>
    <dataValidation type="whole" allowBlank="1" showInputMessage="1" showErrorMessage="1" sqref="F57 H44 H103 F116 H162 F175 H221 F234" xr:uid="{00000000-0002-0000-0500-000014000000}">
      <formula1>0</formula1>
      <formula2>24</formula2>
    </dataValidation>
    <dataValidation allowBlank="1" showInputMessage="1" showErrorMessage="1" prompt="If YTD amount is not listed on the pay stubs leave blank." sqref="F67:F77 F126:F136 F185:F195 F244:F254" xr:uid="{00000000-0002-0000-0500-000015000000}"/>
    <dataValidation type="list" allowBlank="1" showInputMessage="1" showErrorMessage="1" sqref="G65:H65 G42:H42 G124:H124 G101:H101 G183:H183 G160:H160 G242:H242 G219:H219" xr:uid="{00000000-0002-0000-0500-000016000000}">
      <formula1>"Hourly Pay Rate, Weekly Pay Rate, Bi-Weekly Pay Rate, Semi-Monthly Pay Rate, Monthly Pay Rate, Annual Pay Rate"</formula1>
    </dataValidation>
    <dataValidation type="whole" allowBlank="1" showInputMessage="1" showErrorMessage="1" error="Weeks Off Work During Year + Weeks Employed to Date can not exceed 52." sqref="E265" xr:uid="{00000000-0002-0000-0500-000017000000}">
      <formula1>0</formula1>
      <formula2>D267</formula2>
    </dataValidation>
    <dataValidation type="whole" operator="lessThanOrEqual" allowBlank="1" showInputMessage="1" showErrorMessage="1" error="Weeks Employed to Date can not exceed Weeks Employed in Calendar Year." sqref="E268" xr:uid="{00000000-0002-0000-0500-000018000000}">
      <formula1>C267</formula1>
    </dataValidation>
    <dataValidation allowBlank="1" showInputMessage="1" showErrorMessage="1" errorTitle="Section" error="Incorrect Section!!" sqref="C125:F125 C66:F66 C184:F184 C243:F243" xr:uid="{00000000-0002-0000-0500-000019000000}"/>
    <dataValidation type="whole" allowBlank="1" showInputMessage="1" showErrorMessage="1" prompt="Enter number of pay periods per year, between 1 and 52." sqref="F19:F26" xr:uid="{00000000-0002-0000-0500-00001A000000}">
      <formula1>1</formula1>
      <formula2>52</formula2>
    </dataValidation>
    <dataValidation type="custom" allowBlank="1" showInputMessage="1" showErrorMessage="1" errorTitle="Section" error="Incorrect Section!!" sqref="C238:E242 C244:E255 F255" xr:uid="{00000000-0002-0000-0500-00001B000000}">
      <formula1>INDIRECT("$D$210") = "Pay Stubs"</formula1>
    </dataValidation>
    <dataValidation type="custom" allowBlank="1" showInputMessage="1" showErrorMessage="1" errorTitle="Section" error="Incorrect Section!!" sqref="C179:E183 C185:E196 F196" xr:uid="{00000000-0002-0000-0500-00001C000000}">
      <formula1>INDIRECT("$D$151") = "Pay Stubs"</formula1>
    </dataValidation>
    <dataValidation type="custom" allowBlank="1" showInputMessage="1" showErrorMessage="1" errorTitle="Section" error="Incorrect Section!!" sqref="E159:E160 E162:E169" xr:uid="{00000000-0002-0000-0500-00001D000000}">
      <formula1>INDIRECT("$D$151") = "VOE"</formula1>
    </dataValidation>
    <dataValidation type="custom" allowBlank="1" showInputMessage="1" showErrorMessage="1" errorTitle="Section" error="Incorrect Section!!" sqref="C126:E137 F137 C120:E124" xr:uid="{00000000-0002-0000-0500-00001E000000}">
      <formula1>INDIRECT("$D$92") = "Pay Stubs"</formula1>
    </dataValidation>
    <dataValidation type="custom" allowBlank="1" showInputMessage="1" showErrorMessage="1" errorTitle="Section" error="Incorrect Section!!" sqref="E100:E101 E103:E110" xr:uid="{00000000-0002-0000-0500-00001F000000}">
      <formula1>INDIRECT("$D$92") = "VOE"</formula1>
    </dataValidation>
    <dataValidation type="custom" allowBlank="1" showInputMessage="1" showErrorMessage="1" errorTitle="Section" error="Incorrect Section!!" sqref="E218:E219 E221:E228" xr:uid="{00000000-0002-0000-0500-000020000000}">
      <formula1>INDIRECT("$D$210") = "VOE"</formula1>
    </dataValidation>
  </dataValidations>
  <hyperlinks>
    <hyperlink ref="H287" location="'HH Member 4'!A3" display="Back to Top ^" xr:uid="{00000000-0004-0000-0500-000000000000}"/>
    <hyperlink ref="B9:D9" location="'HH Member 4'!Position2" display="Position 2" xr:uid="{00000000-0004-0000-0500-000001000000}"/>
    <hyperlink ref="B10:D10" location="'HH Member 4'!Position3" display="Position 3" xr:uid="{00000000-0004-0000-0500-000002000000}"/>
    <hyperlink ref="B11:D11" location="'HH Member 4'!Position4" display="Position 4" xr:uid="{00000000-0004-0000-0500-000003000000}"/>
    <hyperlink ref="B12:D12" location="'HH Member 4'!OtherIncome" display="Other Income" xr:uid="{00000000-0004-0000-0500-000004000000}"/>
    <hyperlink ref="B13:D13" location="'HH Member 4'!SeasonalIncome" display="Seasonal Income" xr:uid="{00000000-0004-0000-0500-000005000000}"/>
    <hyperlink ref="B14:D14" location="'HH Member 4'!SelfEmploymentIncome" display="Self Employment Income" xr:uid="{00000000-0004-0000-0500-000006000000}"/>
    <hyperlink ref="B8:D8" location="'HH Member 4'!Position1" display="'HH Member 4'!Position1" xr:uid="{00000000-0004-0000-0500-000007000000}"/>
    <hyperlink ref="H29" location="'HH Member 4'!A3" display="Back to Top ^" xr:uid="{00000000-0004-0000-0500-000008000000}"/>
    <hyperlink ref="H88" location="'HH Member 4'!A3" display="Back to Top ^" xr:uid="{00000000-0004-0000-0500-000009000000}"/>
    <hyperlink ref="H147" location="'HH Member 4'!A3" display="Back to Top ^" xr:uid="{00000000-0004-0000-0500-00000A000000}"/>
    <hyperlink ref="H206" location="'HH Member 4'!A3" display="Back to Top ^" xr:uid="{00000000-0004-0000-0500-00000B000000}"/>
  </hyperlinks>
  <pageMargins left="0.25" right="0.25" top="0.5" bottom="0.5" header="0.3" footer="0.3"/>
  <pageSetup orientation="portrait" blackAndWhite="1" errors="blank" r:id="rId1"/>
  <headerFooter>
    <oddFooter>&amp;R&amp;8 1/1/2023</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358"/>
  <sheetViews>
    <sheetView showGridLines="0" showRowColHeaders="0" zoomScaleNormal="100" workbookViewId="0">
      <pane ySplit="2" topLeftCell="A3" activePane="bottomLeft" state="frozen"/>
      <selection pane="bottomLeft" activeCell="A3" sqref="A3"/>
    </sheetView>
  </sheetViews>
  <sheetFormatPr defaultColWidth="9" defaultRowHeight="0" customHeight="1" zeroHeight="1" x14ac:dyDescent="0.45"/>
  <cols>
    <col min="1" max="1" width="1.5" style="16" customWidth="1"/>
    <col min="2" max="2" width="20.75" style="16" customWidth="1"/>
    <col min="3" max="3" width="11.625" style="16" customWidth="1"/>
    <col min="4" max="4" width="14.75" style="16" customWidth="1"/>
    <col min="5" max="5" width="13.75" style="16" customWidth="1"/>
    <col min="6" max="6" width="13.625" style="16" bestFit="1" customWidth="1"/>
    <col min="7" max="7" width="12.25" style="16" customWidth="1"/>
    <col min="8" max="8" width="12.75" style="16" bestFit="1" customWidth="1"/>
    <col min="9" max="9" width="5.875" style="16" customWidth="1"/>
    <col min="10" max="10" width="43.875" style="85" customWidth="1"/>
    <col min="11" max="11" width="61" style="134" customWidth="1"/>
    <col min="12" max="12" width="7.75" style="21" customWidth="1"/>
    <col min="13" max="13" width="9.375" style="16" customWidth="1"/>
    <col min="14" max="15" width="9" style="16" customWidth="1"/>
    <col min="16" max="16" width="12.875" style="16" customWidth="1"/>
    <col min="17" max="17" width="9" style="16" customWidth="1"/>
    <col min="18" max="18" width="11.625" style="16" customWidth="1"/>
    <col min="19" max="19" width="13.125" style="16" customWidth="1"/>
    <col min="20" max="20" width="12.25" style="16" customWidth="1"/>
    <col min="21" max="21" width="10.5" style="16" customWidth="1"/>
    <col min="22" max="22" width="12" style="16" customWidth="1"/>
    <col min="23" max="23" width="10.125" style="16" customWidth="1"/>
    <col min="24" max="25" width="9" style="16" customWidth="1"/>
    <col min="26" max="16384" width="9" style="16"/>
  </cols>
  <sheetData>
    <row r="1" spans="1:22" ht="15.75" customHeight="1" x14ac:dyDescent="0.45">
      <c r="A1" s="13"/>
      <c r="B1" s="427" t="s">
        <v>289</v>
      </c>
      <c r="C1" s="427"/>
      <c r="D1" s="427"/>
      <c r="E1" s="427"/>
      <c r="F1" s="427"/>
      <c r="G1" s="427"/>
      <c r="H1" s="427"/>
      <c r="I1" s="14"/>
      <c r="K1" s="124"/>
      <c r="L1" s="15"/>
      <c r="M1" s="55"/>
      <c r="N1" s="55"/>
      <c r="O1" s="55"/>
      <c r="P1" s="55"/>
      <c r="Q1" s="55"/>
      <c r="R1" s="55"/>
      <c r="S1" s="55"/>
      <c r="T1" s="55"/>
      <c r="U1" s="55"/>
      <c r="V1" s="55"/>
    </row>
    <row r="2" spans="1:22" ht="22.5" customHeight="1" x14ac:dyDescent="0.6">
      <c r="A2" s="13"/>
      <c r="B2" s="427"/>
      <c r="C2" s="427"/>
      <c r="D2" s="427"/>
      <c r="E2" s="427"/>
      <c r="F2" s="427"/>
      <c r="G2" s="427"/>
      <c r="H2" s="427"/>
      <c r="I2" s="14"/>
      <c r="J2" s="428" t="s">
        <v>261</v>
      </c>
      <c r="K2" s="429"/>
      <c r="L2" s="15"/>
      <c r="M2" s="55"/>
      <c r="N2" s="55"/>
      <c r="O2" s="55"/>
      <c r="P2" s="55"/>
      <c r="Q2" s="55"/>
      <c r="R2" s="55"/>
      <c r="S2" s="55"/>
      <c r="T2" s="55"/>
      <c r="U2" s="55"/>
      <c r="V2" s="55"/>
    </row>
    <row r="3" spans="1:22" ht="38.25" customHeight="1" x14ac:dyDescent="0.45">
      <c r="A3" s="17"/>
      <c r="B3" s="18"/>
      <c r="C3" s="18"/>
      <c r="D3" s="430" t="s">
        <v>238</v>
      </c>
      <c r="E3" s="430"/>
      <c r="F3" s="430"/>
      <c r="G3" s="19"/>
      <c r="H3" s="19"/>
      <c r="I3" s="17"/>
      <c r="J3" s="431"/>
      <c r="K3" s="431"/>
      <c r="L3" s="15"/>
      <c r="M3" s="55"/>
      <c r="N3" s="55"/>
      <c r="O3" s="55"/>
      <c r="P3" s="55"/>
      <c r="Q3" s="55"/>
      <c r="R3" s="55"/>
      <c r="S3" s="55"/>
      <c r="T3" s="55"/>
      <c r="U3" s="55"/>
      <c r="V3" s="55"/>
    </row>
    <row r="4" spans="1:22" ht="15.75" thickBot="1" x14ac:dyDescent="0.5">
      <c r="A4" s="17"/>
      <c r="B4" s="135" t="s">
        <v>56</v>
      </c>
      <c r="C4" s="136"/>
      <c r="D4" s="137"/>
      <c r="E4" s="138"/>
      <c r="F4" s="139"/>
      <c r="G4" s="139"/>
      <c r="H4" s="140"/>
      <c r="I4" s="17"/>
      <c r="J4" s="432" t="s">
        <v>222</v>
      </c>
      <c r="K4" s="432"/>
      <c r="L4" s="15"/>
      <c r="M4" s="55"/>
      <c r="N4" s="55"/>
      <c r="O4" s="55"/>
      <c r="P4" s="55"/>
      <c r="Q4" s="55"/>
      <c r="R4" s="55"/>
      <c r="S4" s="55"/>
      <c r="T4" s="55"/>
      <c r="U4" s="55"/>
      <c r="V4" s="55"/>
    </row>
    <row r="5" spans="1:22" ht="30.75" customHeight="1" thickBot="1" x14ac:dyDescent="0.5">
      <c r="A5" s="20"/>
      <c r="B5" s="141" t="s">
        <v>55</v>
      </c>
      <c r="C5" s="142"/>
      <c r="D5" s="143">
        <v>5</v>
      </c>
      <c r="E5" s="433" t="str">
        <f>IF(D5 = "", "", IF(OR(D5=0, D5&gt;15), "Invalid Household Member Number", IF(VLOOKUP(D5, Name, 2, FALSE) = "", "Name not entered on Household Summary", VLOOKUP(D5, Name, 2, FALSE))))</f>
        <v>Name not entered on Household Summary</v>
      </c>
      <c r="F5" s="434"/>
      <c r="G5" s="434"/>
      <c r="H5" s="435"/>
      <c r="I5" s="17"/>
      <c r="J5" s="351" t="s">
        <v>232</v>
      </c>
      <c r="K5" s="351"/>
      <c r="L5" s="15"/>
      <c r="M5" s="55"/>
      <c r="N5" s="55"/>
      <c r="O5" s="55"/>
      <c r="P5" s="55"/>
      <c r="Q5" s="55"/>
      <c r="R5" s="55"/>
      <c r="S5" s="55"/>
      <c r="T5" s="55"/>
      <c r="U5" s="55"/>
      <c r="V5" s="55"/>
    </row>
    <row r="6" spans="1:22" ht="15" customHeight="1" x14ac:dyDescent="0.45">
      <c r="A6" s="17"/>
      <c r="B6" s="144"/>
      <c r="C6" s="145"/>
      <c r="D6" s="146"/>
      <c r="E6" s="147"/>
      <c r="F6" s="148" t="s">
        <v>117</v>
      </c>
      <c r="G6" s="149"/>
      <c r="H6" s="150"/>
      <c r="I6" s="17"/>
      <c r="J6" s="351" t="s">
        <v>259</v>
      </c>
      <c r="K6" s="351"/>
      <c r="L6" s="15"/>
      <c r="M6" s="55"/>
      <c r="N6" s="55"/>
      <c r="O6" s="55"/>
      <c r="P6" s="55"/>
      <c r="Q6" s="55"/>
      <c r="R6" s="55"/>
      <c r="S6" s="55"/>
      <c r="T6" s="55"/>
      <c r="U6" s="55"/>
      <c r="V6" s="55"/>
    </row>
    <row r="7" spans="1:22" ht="15.75" customHeight="1" x14ac:dyDescent="0.45">
      <c r="A7" s="17"/>
      <c r="B7" s="151" t="s">
        <v>58</v>
      </c>
      <c r="C7" s="152"/>
      <c r="D7" s="153"/>
      <c r="E7" s="154" t="s">
        <v>48</v>
      </c>
      <c r="F7" s="154" t="s">
        <v>118</v>
      </c>
      <c r="G7" s="149"/>
      <c r="H7" s="150"/>
      <c r="I7" s="17"/>
      <c r="J7" s="351" t="s">
        <v>260</v>
      </c>
      <c r="K7" s="351"/>
      <c r="L7" s="15"/>
      <c r="M7" s="55"/>
      <c r="N7" s="55"/>
      <c r="O7" s="55"/>
      <c r="P7" s="55"/>
      <c r="Q7" s="55"/>
      <c r="R7" s="55"/>
      <c r="S7" s="55"/>
      <c r="T7" s="55"/>
      <c r="U7" s="55"/>
      <c r="V7" s="55"/>
    </row>
    <row r="8" spans="1:22" ht="15.75" customHeight="1" x14ac:dyDescent="0.45">
      <c r="A8" s="17"/>
      <c r="B8" s="423" t="str">
        <f>IF(D31 = "", "Position 1", D31)</f>
        <v>Position 1</v>
      </c>
      <c r="C8" s="423"/>
      <c r="D8" s="423"/>
      <c r="E8" s="121" t="s">
        <v>277</v>
      </c>
      <c r="F8" s="155">
        <f>IF(D33="VOE",IF(H49&gt;G49,H49,G49),IF(D33="Pay Stubs",IF(H78&gt;G78,H78,G78),0))</f>
        <v>0</v>
      </c>
      <c r="G8" s="425" t="s">
        <v>105</v>
      </c>
      <c r="H8" s="426"/>
      <c r="I8" s="17"/>
      <c r="J8" s="403" t="s">
        <v>262</v>
      </c>
      <c r="K8" s="403"/>
      <c r="L8" s="15"/>
      <c r="M8" s="55"/>
      <c r="N8" s="55"/>
      <c r="O8" s="55"/>
      <c r="P8" s="55"/>
      <c r="Q8" s="55"/>
      <c r="R8" s="55"/>
      <c r="S8" s="55"/>
      <c r="T8" s="55"/>
      <c r="U8" s="55"/>
      <c r="V8" s="55"/>
    </row>
    <row r="9" spans="1:22" ht="15.4" x14ac:dyDescent="0.45">
      <c r="A9" s="17"/>
      <c r="B9" s="423" t="str">
        <f>IF(D90 = "", "Position 2", D90)</f>
        <v>Position 2</v>
      </c>
      <c r="C9" s="423"/>
      <c r="D9" s="423"/>
      <c r="E9" s="121" t="s">
        <v>284</v>
      </c>
      <c r="F9" s="155">
        <f>IF(D92="VOE",IF(H108&gt;G108,H108,G108),IF(D92="Pay Stubs",IF(H137&gt;G137,H137,G137),0))</f>
        <v>0</v>
      </c>
      <c r="G9" s="425"/>
      <c r="H9" s="426"/>
      <c r="I9" s="17"/>
      <c r="J9" s="351" t="s">
        <v>230</v>
      </c>
      <c r="K9" s="351"/>
      <c r="L9" s="15"/>
      <c r="M9" s="55"/>
      <c r="N9" s="55"/>
      <c r="O9" s="55"/>
      <c r="P9" s="55"/>
      <c r="Q9" s="55"/>
      <c r="R9" s="55"/>
      <c r="S9" s="55"/>
      <c r="T9" s="55"/>
      <c r="U9" s="55"/>
      <c r="V9" s="55"/>
    </row>
    <row r="10" spans="1:22" ht="15.75" customHeight="1" x14ac:dyDescent="0.45">
      <c r="A10" s="17"/>
      <c r="B10" s="423" t="str">
        <f>IF(D149 = "", "Position 3", D149)</f>
        <v>Position 3</v>
      </c>
      <c r="C10" s="423"/>
      <c r="D10" s="423"/>
      <c r="E10" s="121" t="s">
        <v>285</v>
      </c>
      <c r="F10" s="155">
        <f>IF(D151="VOE",IF(H167&gt;G167,H167,G167),IF(D151="Pay Stubs",IF(H196&gt;G196,H196,G196),0))</f>
        <v>0</v>
      </c>
      <c r="G10" s="425"/>
      <c r="H10" s="426"/>
      <c r="I10" s="17"/>
      <c r="J10" s="351" t="s">
        <v>231</v>
      </c>
      <c r="K10" s="351"/>
      <c r="L10" s="15"/>
      <c r="M10" s="55"/>
      <c r="N10" s="55"/>
      <c r="O10" s="55"/>
      <c r="P10" s="55"/>
      <c r="Q10" s="55"/>
      <c r="R10" s="55"/>
      <c r="S10" s="55"/>
      <c r="T10" s="55"/>
      <c r="U10" s="55"/>
      <c r="V10" s="55"/>
    </row>
    <row r="11" spans="1:22" ht="15.75" customHeight="1" x14ac:dyDescent="0.45">
      <c r="A11" s="17"/>
      <c r="B11" s="423" t="str">
        <f>IF(D208 = "", "Position 4", D208)</f>
        <v>Position 4</v>
      </c>
      <c r="C11" s="423"/>
      <c r="D11" s="423"/>
      <c r="E11" s="121" t="s">
        <v>286</v>
      </c>
      <c r="F11" s="155">
        <f>IF(D210="VOE",IF(H226&gt;G226,H226,G226),IF(D210="Pay Stubs",IF(H255&gt;G255,H255,G255),0))</f>
        <v>0</v>
      </c>
      <c r="G11" s="425"/>
      <c r="H11" s="426"/>
      <c r="I11" s="17"/>
      <c r="J11" s="351" t="s">
        <v>263</v>
      </c>
      <c r="K11" s="351"/>
      <c r="L11" s="15"/>
      <c r="M11" s="55"/>
      <c r="N11" s="55"/>
      <c r="O11" s="55"/>
      <c r="P11" s="55"/>
      <c r="Q11" s="55"/>
      <c r="R11" s="55"/>
      <c r="S11" s="55"/>
      <c r="T11" s="55"/>
      <c r="U11" s="55"/>
      <c r="V11" s="55"/>
    </row>
    <row r="12" spans="1:22" ht="15.4" x14ac:dyDescent="0.45">
      <c r="A12" s="17"/>
      <c r="B12" s="423" t="s">
        <v>33</v>
      </c>
      <c r="C12" s="423"/>
      <c r="D12" s="423"/>
      <c r="E12" s="156" t="s">
        <v>116</v>
      </c>
      <c r="F12" s="157">
        <f>G27</f>
        <v>0</v>
      </c>
      <c r="G12" s="149"/>
      <c r="H12" s="150"/>
      <c r="I12" s="17"/>
      <c r="J12" s="351" t="s">
        <v>264</v>
      </c>
      <c r="K12" s="351"/>
      <c r="N12" s="55"/>
      <c r="O12" s="55"/>
      <c r="P12" s="55"/>
      <c r="Q12" s="55"/>
      <c r="R12" s="55"/>
      <c r="S12" s="55"/>
      <c r="T12" s="55"/>
      <c r="U12" s="55"/>
      <c r="V12" s="55"/>
    </row>
    <row r="13" spans="1:22" ht="15.4" x14ac:dyDescent="0.45">
      <c r="A13" s="17"/>
      <c r="B13" s="423" t="s">
        <v>91</v>
      </c>
      <c r="C13" s="423"/>
      <c r="D13" s="423"/>
      <c r="E13" s="156" t="s">
        <v>287</v>
      </c>
      <c r="F13" s="157">
        <f>IF(AND(OR(H274 = "", H274 = 0), OR(G274 = "", G274 = 0)), 0, IF(H274&gt; G274, H274, G274))</f>
        <v>0</v>
      </c>
      <c r="G13" s="149"/>
      <c r="H13" s="150"/>
      <c r="I13" s="17"/>
      <c r="J13" s="424"/>
      <c r="K13" s="424"/>
      <c r="N13" s="55"/>
      <c r="O13" s="55"/>
      <c r="P13" s="55"/>
      <c r="Q13" s="55"/>
      <c r="R13" s="55"/>
      <c r="S13" s="55"/>
      <c r="T13" s="55"/>
      <c r="U13" s="55"/>
      <c r="V13" s="55"/>
    </row>
    <row r="14" spans="1:22" ht="15.4" x14ac:dyDescent="0.45">
      <c r="A14" s="17"/>
      <c r="B14" s="423" t="s">
        <v>28</v>
      </c>
      <c r="C14" s="423"/>
      <c r="D14" s="423"/>
      <c r="E14" s="156" t="s">
        <v>288</v>
      </c>
      <c r="F14" s="157">
        <f>H284</f>
        <v>0</v>
      </c>
      <c r="G14" s="149"/>
      <c r="H14" s="150"/>
      <c r="I14" s="17"/>
      <c r="J14" s="402" t="s">
        <v>223</v>
      </c>
      <c r="K14" s="402"/>
      <c r="L14" s="15"/>
      <c r="M14" s="55"/>
      <c r="N14" s="55"/>
      <c r="O14" s="55"/>
      <c r="P14" s="55"/>
      <c r="Q14" s="55"/>
      <c r="R14" s="55"/>
      <c r="S14" s="55"/>
      <c r="T14" s="55"/>
      <c r="U14" s="55"/>
      <c r="V14" s="55"/>
    </row>
    <row r="15" spans="1:22" ht="31.5" customHeight="1" x14ac:dyDescent="0.45">
      <c r="A15" s="17"/>
      <c r="B15" s="421" t="s">
        <v>13</v>
      </c>
      <c r="C15" s="421"/>
      <c r="D15" s="421"/>
      <c r="E15" s="156"/>
      <c r="F15" s="157">
        <f>SUM(F8:F14)</f>
        <v>0</v>
      </c>
      <c r="G15" s="158"/>
      <c r="H15" s="159"/>
      <c r="I15" s="17"/>
      <c r="J15" s="403" t="s">
        <v>224</v>
      </c>
      <c r="K15" s="403"/>
      <c r="L15" s="15"/>
      <c r="M15" s="55"/>
      <c r="N15" s="55"/>
      <c r="O15" s="55"/>
      <c r="P15" s="55"/>
      <c r="Q15" s="55"/>
      <c r="R15" s="55"/>
      <c r="S15" s="55"/>
      <c r="T15" s="55"/>
      <c r="U15" s="55"/>
      <c r="V15" s="55"/>
    </row>
    <row r="16" spans="1:22" ht="15.75" thickBot="1" x14ac:dyDescent="0.5">
      <c r="A16" s="17"/>
      <c r="B16" s="160"/>
      <c r="C16" s="160"/>
      <c r="D16" s="160"/>
      <c r="E16" s="160"/>
      <c r="F16" s="160"/>
      <c r="G16" s="160"/>
      <c r="H16" s="160"/>
      <c r="I16" s="17"/>
      <c r="J16" s="403"/>
      <c r="K16" s="403"/>
      <c r="L16" s="15"/>
      <c r="M16" s="55"/>
      <c r="N16" s="55"/>
      <c r="O16" s="55"/>
      <c r="P16" s="55"/>
      <c r="Q16" s="55"/>
      <c r="R16" s="55"/>
      <c r="S16" s="55"/>
      <c r="T16" s="55"/>
      <c r="U16" s="55"/>
      <c r="V16" s="55"/>
    </row>
    <row r="17" spans="1:22" ht="15.75" thickTop="1" x14ac:dyDescent="0.45">
      <c r="A17" s="17"/>
      <c r="B17" s="73"/>
      <c r="C17" s="73"/>
      <c r="D17" s="73"/>
      <c r="E17" s="73"/>
      <c r="F17" s="73"/>
      <c r="G17" s="73"/>
      <c r="H17" s="73"/>
      <c r="I17" s="17"/>
      <c r="J17" s="403"/>
      <c r="K17" s="403"/>
      <c r="L17" s="15"/>
      <c r="M17" s="55"/>
      <c r="N17" s="55"/>
      <c r="O17" s="55"/>
      <c r="P17" s="55"/>
      <c r="Q17" s="55"/>
      <c r="R17" s="55"/>
      <c r="S17" s="55"/>
      <c r="T17" s="55"/>
      <c r="U17" s="55"/>
      <c r="V17" s="55"/>
    </row>
    <row r="18" spans="1:22" ht="36" thickBot="1" x14ac:dyDescent="0.5">
      <c r="A18" s="17"/>
      <c r="B18" s="161" t="s">
        <v>10</v>
      </c>
      <c r="C18" s="162" t="s">
        <v>73</v>
      </c>
      <c r="D18" s="163"/>
      <c r="E18" s="164" t="s">
        <v>11</v>
      </c>
      <c r="F18" s="165" t="s">
        <v>266</v>
      </c>
      <c r="G18" s="166" t="s">
        <v>13</v>
      </c>
      <c r="H18" s="167"/>
      <c r="I18" s="17"/>
      <c r="J18" s="402" t="s">
        <v>225</v>
      </c>
      <c r="K18" s="402"/>
      <c r="L18" s="15"/>
      <c r="M18" s="55"/>
      <c r="N18" s="55"/>
      <c r="O18" s="55"/>
      <c r="P18" s="55"/>
      <c r="Q18" s="55"/>
      <c r="R18" s="55"/>
      <c r="S18" s="55"/>
      <c r="T18" s="55"/>
      <c r="U18" s="55"/>
      <c r="V18" s="55"/>
    </row>
    <row r="19" spans="1:22" ht="32.25" customHeight="1" x14ac:dyDescent="0.45">
      <c r="A19" s="17"/>
      <c r="B19" s="168"/>
      <c r="C19" s="398" t="s">
        <v>23</v>
      </c>
      <c r="D19" s="422"/>
      <c r="E19" s="169"/>
      <c r="F19" s="170"/>
      <c r="G19" s="171">
        <f>IF(F19 = "", 0, E19*F19)</f>
        <v>0</v>
      </c>
      <c r="H19" s="150"/>
      <c r="J19" s="403" t="s">
        <v>274</v>
      </c>
      <c r="K19" s="403"/>
      <c r="L19" s="15"/>
      <c r="M19" s="55"/>
      <c r="N19" s="55"/>
      <c r="O19" s="55"/>
      <c r="P19" s="55"/>
      <c r="Q19" s="55"/>
      <c r="R19" s="55"/>
      <c r="S19" s="55"/>
      <c r="T19" s="55"/>
      <c r="U19" s="55"/>
      <c r="V19" s="55"/>
    </row>
    <row r="20" spans="1:22" ht="28.5" customHeight="1" x14ac:dyDescent="0.45">
      <c r="A20" s="17"/>
      <c r="B20" s="168"/>
      <c r="C20" s="414" t="s">
        <v>24</v>
      </c>
      <c r="D20" s="415"/>
      <c r="E20" s="172"/>
      <c r="F20" s="173"/>
      <c r="G20" s="171">
        <f t="shared" ref="G20:G24" si="0">IF(F20 = "", 0, E20*F20)</f>
        <v>0</v>
      </c>
      <c r="H20" s="150"/>
      <c r="J20" s="125" t="s">
        <v>275</v>
      </c>
      <c r="K20" s="416" t="s">
        <v>226</v>
      </c>
      <c r="L20" s="16"/>
    </row>
    <row r="21" spans="1:22" ht="15" customHeight="1" x14ac:dyDescent="0.45">
      <c r="A21" s="17"/>
      <c r="B21" s="168"/>
      <c r="C21" s="414" t="s">
        <v>25</v>
      </c>
      <c r="D21" s="415"/>
      <c r="E21" s="172"/>
      <c r="F21" s="173"/>
      <c r="G21" s="171">
        <f t="shared" si="0"/>
        <v>0</v>
      </c>
      <c r="H21" s="150"/>
      <c r="J21" s="126" t="s">
        <v>267</v>
      </c>
      <c r="K21" s="416"/>
    </row>
    <row r="22" spans="1:22" ht="15" customHeight="1" x14ac:dyDescent="0.45">
      <c r="A22" s="17"/>
      <c r="B22" s="168"/>
      <c r="C22" s="414" t="s">
        <v>26</v>
      </c>
      <c r="D22" s="415"/>
      <c r="E22" s="172"/>
      <c r="F22" s="173"/>
      <c r="G22" s="171">
        <f t="shared" si="0"/>
        <v>0</v>
      </c>
      <c r="H22" s="150"/>
      <c r="J22" s="126" t="s">
        <v>268</v>
      </c>
      <c r="K22" s="416"/>
    </row>
    <row r="23" spans="1:22" ht="15" customHeight="1" x14ac:dyDescent="0.45">
      <c r="A23" s="17"/>
      <c r="B23" s="168"/>
      <c r="C23" s="414" t="s">
        <v>14</v>
      </c>
      <c r="D23" s="415"/>
      <c r="E23" s="172"/>
      <c r="F23" s="173"/>
      <c r="G23" s="171">
        <f t="shared" si="0"/>
        <v>0</v>
      </c>
      <c r="H23" s="150"/>
      <c r="J23" s="126" t="s">
        <v>269</v>
      </c>
      <c r="K23" s="416"/>
    </row>
    <row r="24" spans="1:22" ht="15" customHeight="1" x14ac:dyDescent="0.45">
      <c r="A24" s="17"/>
      <c r="B24" s="168"/>
      <c r="C24" s="414" t="s">
        <v>15</v>
      </c>
      <c r="D24" s="415"/>
      <c r="E24" s="172"/>
      <c r="F24" s="173"/>
      <c r="G24" s="171">
        <f t="shared" si="0"/>
        <v>0</v>
      </c>
      <c r="H24" s="150"/>
      <c r="J24" s="126" t="s">
        <v>270</v>
      </c>
      <c r="K24" s="416"/>
    </row>
    <row r="25" spans="1:22" ht="15" customHeight="1" thickBot="1" x14ac:dyDescent="0.5">
      <c r="A25" s="17"/>
      <c r="B25" s="168"/>
      <c r="C25" s="417" t="s">
        <v>65</v>
      </c>
      <c r="D25" s="418"/>
      <c r="E25" s="172"/>
      <c r="F25" s="173"/>
      <c r="G25" s="171">
        <f>E25*F25*0.75</f>
        <v>0</v>
      </c>
      <c r="H25" s="174" t="s">
        <v>82</v>
      </c>
      <c r="J25" s="126" t="s">
        <v>271</v>
      </c>
      <c r="K25" s="416"/>
    </row>
    <row r="26" spans="1:22" ht="15" customHeight="1" thickBot="1" x14ac:dyDescent="0.5">
      <c r="A26" s="17"/>
      <c r="B26" s="168"/>
      <c r="C26" s="419" t="s">
        <v>119</v>
      </c>
      <c r="D26" s="420"/>
      <c r="E26" s="175"/>
      <c r="F26" s="176"/>
      <c r="G26" s="171">
        <f>IF(F26 = "", 0, E26*F26)</f>
        <v>0</v>
      </c>
      <c r="H26" s="174"/>
      <c r="J26" s="126" t="s">
        <v>272</v>
      </c>
      <c r="K26" s="416"/>
    </row>
    <row r="27" spans="1:22" ht="15" customHeight="1" x14ac:dyDescent="0.45">
      <c r="A27" s="17"/>
      <c r="B27" s="177"/>
      <c r="C27" s="152"/>
      <c r="D27" s="152"/>
      <c r="E27" s="178"/>
      <c r="F27" s="179" t="s">
        <v>13</v>
      </c>
      <c r="G27" s="180">
        <f>SUM(G19:G26)</f>
        <v>0</v>
      </c>
      <c r="H27" s="159"/>
      <c r="I27" s="17"/>
      <c r="J27" s="126" t="s">
        <v>273</v>
      </c>
      <c r="K27" s="416"/>
    </row>
    <row r="28" spans="1:22" ht="15" customHeight="1" x14ac:dyDescent="0.45">
      <c r="A28" s="17"/>
      <c r="B28" s="73"/>
      <c r="C28" s="78"/>
      <c r="D28" s="78"/>
      <c r="E28" s="181"/>
      <c r="F28" s="182"/>
      <c r="G28" s="183"/>
      <c r="H28" s="73"/>
      <c r="I28" s="17"/>
      <c r="J28" s="351"/>
      <c r="K28" s="351"/>
    </row>
    <row r="29" spans="1:22" ht="15.75" thickBot="1" x14ac:dyDescent="0.5">
      <c r="A29" s="17"/>
      <c r="B29" s="184" t="s">
        <v>59</v>
      </c>
      <c r="C29" s="185"/>
      <c r="D29" s="186" t="str">
        <f>E5</f>
        <v>Name not entered on Household Summary</v>
      </c>
      <c r="E29" s="185"/>
      <c r="F29" s="185"/>
      <c r="G29" s="185"/>
      <c r="H29" s="321" t="s">
        <v>234</v>
      </c>
      <c r="I29" s="22"/>
      <c r="J29" s="351"/>
      <c r="K29" s="351"/>
    </row>
    <row r="30" spans="1:22" ht="17.25" customHeight="1" thickTop="1" thickBot="1" x14ac:dyDescent="0.5">
      <c r="A30" s="17"/>
      <c r="B30" s="187"/>
      <c r="C30" s="188"/>
      <c r="D30" s="189"/>
      <c r="E30" s="189"/>
      <c r="F30" s="189"/>
      <c r="G30" s="189"/>
      <c r="H30" s="190"/>
      <c r="I30" s="17"/>
      <c r="J30" s="413" t="s">
        <v>330</v>
      </c>
      <c r="K30" s="413"/>
    </row>
    <row r="31" spans="1:22" ht="16.5" customHeight="1" thickBot="1" x14ac:dyDescent="0.5">
      <c r="A31" s="17"/>
      <c r="B31" s="191" t="s">
        <v>30</v>
      </c>
      <c r="C31" s="188" t="s">
        <v>6</v>
      </c>
      <c r="D31" s="352"/>
      <c r="E31" s="353"/>
      <c r="F31" s="353"/>
      <c r="G31" s="354"/>
      <c r="H31" s="192" t="str">
        <f>IF(D33="VOE", E43, IF(D33 = "Pay Stubs", E55, ""))</f>
        <v/>
      </c>
      <c r="I31" s="22"/>
      <c r="J31" s="351" t="s">
        <v>336</v>
      </c>
      <c r="K31" s="351"/>
    </row>
    <row r="32" spans="1:22" ht="16.5" customHeight="1" thickBot="1" x14ac:dyDescent="0.5">
      <c r="A32" s="17"/>
      <c r="B32" s="191"/>
      <c r="C32" s="188"/>
      <c r="D32" s="193"/>
      <c r="E32" s="194"/>
      <c r="F32" s="194"/>
      <c r="G32" s="195" t="s">
        <v>70</v>
      </c>
      <c r="H32" s="196" t="s">
        <v>61</v>
      </c>
      <c r="I32" s="22"/>
      <c r="J32" s="351" t="s">
        <v>313</v>
      </c>
      <c r="K32" s="351"/>
    </row>
    <row r="33" spans="1:25" ht="16.5" customHeight="1" thickBot="1" x14ac:dyDescent="0.5">
      <c r="A33" s="17"/>
      <c r="B33" s="191"/>
      <c r="C33" s="197" t="s">
        <v>36</v>
      </c>
      <c r="D33" s="198"/>
      <c r="E33" s="199" t="str">
        <f>IF(ISNUMBER(SEARCH("VOE",D33)),"Warning: Fill VOE Sec Only!!","Warning: Fill PayStubs Sec Only!!")</f>
        <v>Warning: Fill PayStubs Sec Only!!</v>
      </c>
      <c r="F33" s="200"/>
      <c r="G33" s="201" t="e">
        <f>IF(OR(H31 = "Monthly", H31="Semi-Monthly"), IF(D33="VOE", H44, IF(D33 = "Pay Stubs", F57, "")), ROUNDUP(H33,0))</f>
        <v>#VALUE!</v>
      </c>
      <c r="H33" s="202" t="e">
        <f>G35/(VLOOKUP(H31, PayPeriods, 2, FALSE))</f>
        <v>#VALUE!</v>
      </c>
      <c r="I33" s="22"/>
      <c r="J33" s="351" t="s">
        <v>337</v>
      </c>
      <c r="K33" s="351"/>
    </row>
    <row r="34" spans="1:25" ht="7.5" customHeight="1" thickBot="1" x14ac:dyDescent="0.5">
      <c r="A34" s="17"/>
      <c r="B34" s="191"/>
      <c r="C34" s="188"/>
      <c r="D34" s="203"/>
      <c r="E34" s="200"/>
      <c r="F34" s="195" t="s">
        <v>22</v>
      </c>
      <c r="G34" s="195" t="s">
        <v>72</v>
      </c>
      <c r="H34" s="196" t="s">
        <v>69</v>
      </c>
      <c r="I34" s="22"/>
      <c r="J34" s="351"/>
      <c r="K34" s="351"/>
    </row>
    <row r="35" spans="1:25" ht="15.75" thickBot="1" x14ac:dyDescent="0.5">
      <c r="A35" s="17"/>
      <c r="B35" s="187"/>
      <c r="C35" s="197" t="s">
        <v>0</v>
      </c>
      <c r="D35" s="198"/>
      <c r="E35" s="204" t="e">
        <f>CONCATENATE("1/1/",YEAR(F35))</f>
        <v>#VALUE!</v>
      </c>
      <c r="F35" s="205" t="str">
        <f>IF(D33 = "VOE", E44, IF(D33 = "Pay Stubs", IF(OR(C63 = "", D63="",E63 = ""), IF(OR(C62 = "",D62="", E62=""), "", E62), E63),""))</f>
        <v/>
      </c>
      <c r="G35" s="205" t="e">
        <f>IF(YEAR(D35) = YEAR(F35), F35-D35+1,F35-E35+1)</f>
        <v>#VALUE!</v>
      </c>
      <c r="H35" s="206" t="e">
        <f>ROUNDUP(G35*(5/7), 0)</f>
        <v>#VALUE!</v>
      </c>
      <c r="I35" s="17"/>
      <c r="J35" s="351"/>
      <c r="K35" s="351"/>
    </row>
    <row r="36" spans="1:25" ht="13.5" customHeight="1" thickBot="1" x14ac:dyDescent="0.5">
      <c r="A36" s="17"/>
      <c r="B36" s="207"/>
      <c r="C36" s="208"/>
      <c r="D36" s="209"/>
      <c r="E36" s="210"/>
      <c r="F36" s="210"/>
      <c r="G36" s="211" t="s">
        <v>71</v>
      </c>
      <c r="H36" s="212" t="str">
        <f>IF(D33 = "VOE", IF(E41&gt;VLOOKUP(H31, PayPeriods, 6, FALSE), VLOOKUP(H31, PayPeriods, 6, FALSE), E41),IF(D33="Pay Stubs", IF((C64+D64+E64)/3 &gt; VLOOKUP(H31, PayPeriods, 6, FALSE), VLOOKUP(H31, PayPeriods, 6, FALSE), (C64+D64+E64)/3), ""))</f>
        <v/>
      </c>
      <c r="I36" s="22"/>
      <c r="J36" s="351"/>
      <c r="K36" s="351"/>
    </row>
    <row r="37" spans="1:25" ht="13.5" customHeight="1" thickTop="1" x14ac:dyDescent="0.45">
      <c r="A37" s="17"/>
      <c r="B37" s="168"/>
      <c r="C37" s="78"/>
      <c r="D37" s="213"/>
      <c r="E37" s="214"/>
      <c r="F37" s="214"/>
      <c r="G37" s="78"/>
      <c r="H37" s="215"/>
      <c r="I37" s="22"/>
      <c r="J37" s="127"/>
      <c r="K37" s="128"/>
    </row>
    <row r="38" spans="1:25" ht="15.75" customHeight="1" x14ac:dyDescent="0.45">
      <c r="A38" s="17"/>
      <c r="B38" s="216" t="s">
        <v>9</v>
      </c>
      <c r="C38" s="355" t="s">
        <v>38</v>
      </c>
      <c r="D38" s="355"/>
      <c r="E38" s="355"/>
      <c r="F38" s="355"/>
      <c r="G38" s="355"/>
      <c r="H38" s="356"/>
      <c r="I38" s="22"/>
      <c r="J38" s="404" t="s">
        <v>176</v>
      </c>
      <c r="K38" s="404"/>
    </row>
    <row r="39" spans="1:25" ht="15.4" x14ac:dyDescent="0.45">
      <c r="A39" s="17"/>
      <c r="B39" s="217"/>
      <c r="C39" s="78"/>
      <c r="D39" s="213"/>
      <c r="E39" s="218"/>
      <c r="F39" s="218"/>
      <c r="G39" s="78"/>
      <c r="H39" s="219"/>
      <c r="I39" s="22"/>
      <c r="J39" s="403"/>
      <c r="K39" s="403"/>
    </row>
    <row r="40" spans="1:25" ht="24" customHeight="1" thickBot="1" x14ac:dyDescent="0.5">
      <c r="A40" s="17"/>
      <c r="B40" s="217"/>
      <c r="C40" s="73"/>
      <c r="D40" s="73"/>
      <c r="E40" s="220" t="s">
        <v>37</v>
      </c>
      <c r="F40" s="221" t="s">
        <v>50</v>
      </c>
      <c r="G40" s="221" t="s">
        <v>49</v>
      </c>
      <c r="H40" s="221" t="s">
        <v>51</v>
      </c>
      <c r="I40" s="24"/>
      <c r="J40" s="403" t="s">
        <v>314</v>
      </c>
      <c r="K40" s="403"/>
    </row>
    <row r="41" spans="1:25" ht="22.5" customHeight="1" thickBot="1" x14ac:dyDescent="0.5">
      <c r="A41" s="17"/>
      <c r="B41" s="168"/>
      <c r="C41" s="406" t="s">
        <v>34</v>
      </c>
      <c r="D41" s="407"/>
      <c r="E41" s="222"/>
      <c r="F41" s="223"/>
      <c r="G41" s="224"/>
      <c r="H41" s="225"/>
      <c r="I41" s="22"/>
      <c r="J41" s="403"/>
      <c r="K41" s="403"/>
      <c r="P41" s="25"/>
      <c r="Q41" s="26"/>
      <c r="R41" s="26"/>
      <c r="S41" s="26"/>
      <c r="T41" s="26"/>
      <c r="U41" s="26"/>
      <c r="V41" s="26"/>
      <c r="W41" s="26"/>
      <c r="X41" s="26"/>
      <c r="Y41" s="26"/>
    </row>
    <row r="42" spans="1:25" ht="15.75" thickBot="1" x14ac:dyDescent="0.5">
      <c r="A42" s="17"/>
      <c r="B42" s="357" t="str">
        <f>IF(D33 = "VOE", IF(G42 = "Hourly Pay Rate", IF(E41&gt;VLOOKUP(H31,PayPeriods,6,FALSE),CONCATENATE("    Average hours &gt; ", ROUND(VLOOKUP(H31, PayPeriods, 6, FALSE),2), " (Standard Work Hours in Year / Pay Periods in Year);  ", ROUND(VLOOKUP(H31, PayPeriods, 6, FALSE),2), " hours used."), ""), ""), "")</f>
        <v/>
      </c>
      <c r="C42" s="408" t="s">
        <v>27</v>
      </c>
      <c r="D42" s="409"/>
      <c r="E42" s="327"/>
      <c r="F42" s="226" t="s">
        <v>99</v>
      </c>
      <c r="G42" s="358"/>
      <c r="H42" s="359"/>
      <c r="I42" s="22"/>
      <c r="J42" s="129" t="s">
        <v>315</v>
      </c>
      <c r="K42" s="130" t="s">
        <v>316</v>
      </c>
      <c r="P42" s="27"/>
      <c r="Q42" s="26"/>
      <c r="R42" s="28"/>
      <c r="S42" s="29"/>
      <c r="T42" s="30"/>
      <c r="U42" s="30"/>
      <c r="V42" s="26"/>
    </row>
    <row r="43" spans="1:25" ht="15.75" customHeight="1" x14ac:dyDescent="0.45">
      <c r="A43" s="17"/>
      <c r="B43" s="357"/>
      <c r="C43" s="406" t="s">
        <v>35</v>
      </c>
      <c r="D43" s="407"/>
      <c r="E43" s="227"/>
      <c r="F43" s="360" t="str">
        <f>IF(AND(E43 &lt;&gt; "Monthly", E43 &lt;&gt; "Semi-Monthly", H44&gt;0), "Payroll Frequency changed, delete value in H66", "")</f>
        <v/>
      </c>
      <c r="G43" s="361"/>
      <c r="H43" s="362"/>
      <c r="I43" s="22"/>
      <c r="J43" s="403" t="s">
        <v>317</v>
      </c>
      <c r="K43" s="403"/>
      <c r="P43" s="26"/>
      <c r="Q43" s="26"/>
      <c r="R43" s="28"/>
      <c r="S43" s="29"/>
      <c r="T43" s="30"/>
      <c r="U43" s="30"/>
      <c r="V43" s="26"/>
    </row>
    <row r="44" spans="1:25" ht="15.75" customHeight="1" x14ac:dyDescent="0.45">
      <c r="A44" s="17"/>
      <c r="B44" s="357"/>
      <c r="C44" s="406" t="s">
        <v>22</v>
      </c>
      <c r="D44" s="407"/>
      <c r="E44" s="228"/>
      <c r="F44" s="363" t="str">
        <f>IF(D33 = "VOE", IF(H31 &lt;&gt; "", IF(H31 = "Annual", "1 pay period", IF(OR(E43="Semi-Monthly", E43 = "Monthly"), "Enter # of Pay Periods to Date", IF(E44 = "", "",CONCATENATE(G33," pay periods to date")))), ""), "")</f>
        <v/>
      </c>
      <c r="G44" s="363"/>
      <c r="H44" s="229"/>
      <c r="I44" s="31">
        <f>IF(F44 = "Enter # of Pay Periods to Date", 50, 0)</f>
        <v>0</v>
      </c>
      <c r="J44" s="351" t="s">
        <v>318</v>
      </c>
      <c r="K44" s="351"/>
      <c r="P44" s="26"/>
      <c r="Q44" s="26"/>
      <c r="R44" s="28"/>
      <c r="S44" s="29"/>
      <c r="T44" s="30"/>
      <c r="U44" s="30"/>
      <c r="V44" s="26"/>
    </row>
    <row r="45" spans="1:25" ht="15.75" customHeight="1" x14ac:dyDescent="0.45">
      <c r="A45" s="17"/>
      <c r="B45" s="357"/>
      <c r="C45" s="364" t="s">
        <v>8</v>
      </c>
      <c r="D45" s="365"/>
      <c r="E45" s="230"/>
      <c r="F45" s="171" t="str">
        <f>IF(G45 = "", "", IF(G45 = 0, 0, G45/VLOOKUP(H31, PayPeriods, 3, FALSE)))</f>
        <v/>
      </c>
      <c r="G45" s="157" t="str">
        <f>IF(OR(G42="", E43 = "", E44=""), "", IF(D33="VOE",IF(G42="Hourly Pay Rate",H36*E42*VLOOKUP(H31, PayPeriods, 4, FALSE) *(VLOOKUP(H31,PayPeriods,3,FALSE)),E42*VLOOKUP(G42,PayRates,2,FALSE)),""))</f>
        <v/>
      </c>
      <c r="H45" s="231"/>
      <c r="I45" s="23"/>
      <c r="J45" s="351"/>
      <c r="K45" s="351"/>
      <c r="P45" s="26"/>
      <c r="Q45" s="26"/>
      <c r="R45" s="28"/>
      <c r="S45" s="29"/>
      <c r="T45" s="30"/>
      <c r="U45" s="30"/>
      <c r="V45" s="26"/>
    </row>
    <row r="46" spans="1:25" ht="15.75" customHeight="1" x14ac:dyDescent="0.45">
      <c r="A46" s="17"/>
      <c r="B46" s="232"/>
      <c r="C46" s="364" t="s">
        <v>16</v>
      </c>
      <c r="D46" s="365"/>
      <c r="E46" s="230"/>
      <c r="F46" s="233" t="str">
        <f>IF(OR(G42="", E43 = "", E44=""), "", IF(D33="VOE",IF(YEAR(D35) = YEAR(E35), (E46/H35)*VLOOKUP(H31, PayPeriods, 5,FALSE), IF(G33 = 0, 0, E46/G33)), ""))</f>
        <v/>
      </c>
      <c r="G46" s="234" t="str">
        <f>IF(OR(G42="", E43 = "", E44=""), "", IF(D33= "VOE", IF(YEAR(D35) = YEAR(E35), (E46/H35)*VLOOKUP(H31, PayPeriods, 5, FALSE) * VLOOKUP(H31, PayPeriods, 3,FALSE), IF(G33 = 0, 0, (E46/G33)*VLOOKUP(H31, PayPeriods, 3, FALSE))), ""))</f>
        <v/>
      </c>
      <c r="H46" s="235"/>
      <c r="I46" s="23"/>
      <c r="J46" s="351"/>
      <c r="K46" s="351"/>
      <c r="P46" s="26"/>
      <c r="Q46" s="26"/>
      <c r="R46" s="28"/>
      <c r="S46" s="29"/>
      <c r="T46" s="30"/>
      <c r="U46" s="30"/>
      <c r="V46" s="26"/>
    </row>
    <row r="47" spans="1:25" ht="15.75" customHeight="1" x14ac:dyDescent="0.45">
      <c r="A47" s="17"/>
      <c r="B47" s="236"/>
      <c r="C47" s="366" t="s">
        <v>29</v>
      </c>
      <c r="D47" s="367"/>
      <c r="E47" s="237"/>
      <c r="F47" s="238"/>
      <c r="G47" s="239"/>
      <c r="H47" s="240"/>
      <c r="I47" s="23"/>
      <c r="J47" s="403" t="s">
        <v>319</v>
      </c>
      <c r="K47" s="403"/>
      <c r="P47" s="26"/>
      <c r="Q47" s="26"/>
      <c r="R47" s="28"/>
      <c r="S47" s="29"/>
      <c r="T47" s="30"/>
      <c r="U47" s="30"/>
      <c r="V47" s="26"/>
    </row>
    <row r="48" spans="1:25" ht="15.75" customHeight="1" x14ac:dyDescent="0.45">
      <c r="A48" s="17"/>
      <c r="B48" s="236"/>
      <c r="C48" s="368"/>
      <c r="D48" s="369"/>
      <c r="E48" s="241"/>
      <c r="F48" s="242" t="str">
        <f>IF(OR(G42="", E43 = "", E44=""), "", IF(D33="VOE", IF(YEAR(D35) = YEAR(E35), (E48/H35)*VLOOKUP(H31, PayPeriods, 5,FALSE), IF(G33 = 0, 0, E48/G33)),""))</f>
        <v/>
      </c>
      <c r="G48" s="180" t="str">
        <f>IF(OR(G42="", E43 = "", E44=""), "", IF(D33 = "VOE", IF(YEAR(D35) = YEAR(E35), (E48/H35)*VLOOKUP(H31, PayPeriods, 5, FALSE) * VLOOKUP(H31, PayPeriods, 3,FALSE), IF(G33 = 0, 0, E48/G33)*VLOOKUP(H31, PayPeriods, 3, FALSE)), ""))</f>
        <v/>
      </c>
      <c r="H48" s="231"/>
      <c r="I48" s="23"/>
      <c r="J48" s="403"/>
      <c r="K48" s="403"/>
      <c r="P48" s="26"/>
      <c r="Q48" s="26"/>
      <c r="R48" s="28"/>
      <c r="S48" s="29"/>
      <c r="T48" s="30"/>
      <c r="U48" s="30"/>
      <c r="V48" s="26"/>
    </row>
    <row r="49" spans="1:22" ht="15.75" customHeight="1" x14ac:dyDescent="0.45">
      <c r="A49" s="17"/>
      <c r="B49" s="236"/>
      <c r="C49" s="364" t="s">
        <v>39</v>
      </c>
      <c r="D49" s="365"/>
      <c r="E49" s="243"/>
      <c r="F49" s="244"/>
      <c r="G49" s="157" t="str">
        <f>IF(OR(G42="", E43 = "", E44=""), "", IF(D33 = "VOE", SUM(G45:G48),""))</f>
        <v/>
      </c>
      <c r="H49" s="155" t="str">
        <f>IF(OR(G42="",E43="",E44=""),"",IF(D33="VOE",IF(YEAR(D35) = YEAR(F35), (E49/H35) *260, IF(G33=0,0,(E49/G33)*VLOOKUP(H31,PayPeriods,3,FALSE))),""))</f>
        <v/>
      </c>
      <c r="I49" s="22"/>
      <c r="J49" s="403"/>
      <c r="K49" s="403"/>
      <c r="P49" s="26"/>
      <c r="Q49" s="26"/>
      <c r="R49" s="28"/>
      <c r="S49" s="29"/>
      <c r="T49" s="30"/>
      <c r="U49" s="30"/>
      <c r="V49" s="26"/>
    </row>
    <row r="50" spans="1:22" ht="15.75" customHeight="1" x14ac:dyDescent="0.45">
      <c r="A50" s="17"/>
      <c r="B50" s="236"/>
      <c r="C50" s="364" t="str">
        <f>IF(E44="","Gross Pay Prior Year",CONCATENATE("Gross Pay ",YEAR(E44)-1))</f>
        <v>Gross Pay Prior Year</v>
      </c>
      <c r="D50" s="365"/>
      <c r="E50" s="243"/>
      <c r="F50" s="183"/>
      <c r="G50" s="183"/>
      <c r="H50" s="245"/>
      <c r="I50" s="22"/>
      <c r="J50" s="351" t="s">
        <v>320</v>
      </c>
      <c r="K50" s="351"/>
      <c r="P50" s="26"/>
      <c r="Q50" s="26"/>
      <c r="R50" s="28"/>
      <c r="S50" s="29"/>
      <c r="T50" s="30"/>
      <c r="U50" s="30"/>
      <c r="V50" s="26"/>
    </row>
    <row r="51" spans="1:22" ht="15.75" customHeight="1" thickBot="1" x14ac:dyDescent="0.5">
      <c r="A51" s="17"/>
      <c r="B51" s="246"/>
      <c r="C51" s="364" t="str">
        <f>IF(E44="","Gross Pay Prior Year",CONCATENATE("Gross Pay ",YEAR(E44)-2))</f>
        <v>Gross Pay Prior Year</v>
      </c>
      <c r="D51" s="365"/>
      <c r="E51" s="247"/>
      <c r="F51" s="183"/>
      <c r="G51" s="183"/>
      <c r="H51" s="245"/>
      <c r="I51" s="22"/>
      <c r="J51" s="131"/>
      <c r="K51" s="129"/>
      <c r="P51" s="26"/>
      <c r="Q51" s="26"/>
      <c r="R51" s="28"/>
      <c r="S51" s="29"/>
      <c r="T51" s="30"/>
      <c r="U51" s="30"/>
      <c r="V51" s="26"/>
    </row>
    <row r="52" spans="1:22" ht="15.75" customHeight="1" x14ac:dyDescent="0.45">
      <c r="A52" s="17"/>
      <c r="B52" s="168"/>
      <c r="C52" s="78"/>
      <c r="D52" s="78"/>
      <c r="E52" s="183"/>
      <c r="F52" s="183"/>
      <c r="G52" s="183"/>
      <c r="H52" s="245"/>
      <c r="I52" s="22"/>
      <c r="J52" s="131"/>
      <c r="K52" s="129"/>
      <c r="P52" s="26"/>
      <c r="Q52" s="26"/>
      <c r="R52" s="28"/>
      <c r="S52" s="29"/>
      <c r="T52" s="30"/>
      <c r="U52" s="30"/>
      <c r="V52" s="26"/>
    </row>
    <row r="53" spans="1:22" ht="15.75" customHeight="1" x14ac:dyDescent="0.45">
      <c r="A53" s="17"/>
      <c r="B53" s="410" t="str">
        <f>IF(D33="VOE", IF(E45+E46+E48= E49, "", "Base Pay + Overtime + Commissions/Tips do not add to the Gross Pay (Current Year).  Please correct the numbers or explain the difference."), "")</f>
        <v/>
      </c>
      <c r="C53" s="411"/>
      <c r="D53" s="411"/>
      <c r="E53" s="411"/>
      <c r="F53" s="411"/>
      <c r="G53" s="411"/>
      <c r="H53" s="412"/>
      <c r="I53" s="22"/>
      <c r="J53" s="351"/>
      <c r="K53" s="351"/>
      <c r="P53" s="26"/>
      <c r="Q53" s="26"/>
      <c r="R53" s="28"/>
      <c r="S53" s="29"/>
      <c r="T53" s="30"/>
      <c r="U53" s="30"/>
      <c r="V53" s="26"/>
    </row>
    <row r="54" spans="1:22" ht="15.75" customHeight="1" thickBot="1" x14ac:dyDescent="0.5">
      <c r="A54" s="17"/>
      <c r="B54" s="236"/>
      <c r="C54" s="405"/>
      <c r="D54" s="405"/>
      <c r="E54" s="70"/>
      <c r="F54" s="70"/>
      <c r="G54" s="248" t="s">
        <v>7</v>
      </c>
      <c r="H54" s="249">
        <f>IF(OR(C63 = "", D63="", E63=""), IF(OR(C62 = "", D62 = "", E62 = ""), (E61-C61)/2, (E62-C62)/2), (E63-C63)/2)</f>
        <v>0</v>
      </c>
      <c r="I54" s="22"/>
      <c r="J54" s="351"/>
      <c r="K54" s="351"/>
      <c r="P54" s="26"/>
      <c r="Q54" s="26"/>
      <c r="R54" s="28"/>
      <c r="S54" s="29"/>
      <c r="T54" s="30"/>
      <c r="U54" s="30"/>
      <c r="V54" s="26"/>
    </row>
    <row r="55" spans="1:22" ht="15.75" customHeight="1" thickBot="1" x14ac:dyDescent="0.5">
      <c r="A55" s="17"/>
      <c r="B55" s="250" t="s">
        <v>17</v>
      </c>
      <c r="C55" s="370" t="s">
        <v>115</v>
      </c>
      <c r="D55" s="370"/>
      <c r="E55" s="251"/>
      <c r="F55" s="371" t="s">
        <v>54</v>
      </c>
      <c r="G55" s="371"/>
      <c r="H55" s="252" t="str">
        <f>IF(OR(H54="", H54 = 0, H54&gt;31), "", IF(H54 &gt;20, "Monthly", IF(H54&gt;14, "Semi-Monthly", IF(H54&gt;9, "Bi-Weekly", "Weekly"))))</f>
        <v/>
      </c>
      <c r="I55" s="22"/>
      <c r="J55" s="404" t="s">
        <v>229</v>
      </c>
      <c r="K55" s="404"/>
      <c r="P55" s="26"/>
      <c r="Q55" s="26"/>
      <c r="R55" s="28"/>
      <c r="S55" s="29"/>
      <c r="T55" s="30"/>
      <c r="U55" s="30"/>
      <c r="V55" s="26"/>
    </row>
    <row r="56" spans="1:22" ht="15.75" customHeight="1" x14ac:dyDescent="0.45">
      <c r="A56" s="17"/>
      <c r="B56" s="253"/>
      <c r="C56" s="254"/>
      <c r="D56" s="254"/>
      <c r="E56" s="254"/>
      <c r="F56" s="255"/>
      <c r="G56" s="255"/>
      <c r="H56" s="252"/>
      <c r="I56" s="22"/>
      <c r="J56" s="351"/>
      <c r="K56" s="351"/>
      <c r="P56" s="26"/>
      <c r="Q56" s="26"/>
      <c r="R56" s="28"/>
      <c r="S56" s="29"/>
      <c r="T56" s="30"/>
      <c r="U56" s="30"/>
      <c r="V56" s="26"/>
    </row>
    <row r="57" spans="1:22" ht="15.75" customHeight="1" x14ac:dyDescent="0.45">
      <c r="A57" s="17"/>
      <c r="B57" s="168"/>
      <c r="C57" s="372" t="str">
        <f>IF(D33="Pay Stubs",IF(H31&lt;&gt;"",IF(OR(H31="Semi-Monthly",H31="Monthly"),"Enter number of Pay Periods to Date", IF(F57&gt;0,"Payroll Frequency changed, delete value in F57", "")),""), "")</f>
        <v/>
      </c>
      <c r="D57" s="372"/>
      <c r="E57" s="372"/>
      <c r="F57" s="256"/>
      <c r="G57" s="257">
        <f>IF(C57 = "Enter number of Pay Periods to Date", 50, 0)</f>
        <v>0</v>
      </c>
      <c r="H57" s="252"/>
      <c r="I57" s="22"/>
      <c r="J57" s="403" t="s">
        <v>321</v>
      </c>
      <c r="K57" s="403"/>
      <c r="P57" s="26"/>
      <c r="Q57" s="26"/>
      <c r="R57" s="28"/>
      <c r="S57" s="29"/>
      <c r="T57" s="30"/>
      <c r="U57" s="30"/>
      <c r="V57" s="26"/>
    </row>
    <row r="58" spans="1:22" ht="36" customHeight="1" x14ac:dyDescent="0.45">
      <c r="A58" s="17"/>
      <c r="B58" s="217"/>
      <c r="C58" s="373" t="str">
        <f xml:space="preserve"> IF(AND(OR(G78="", G78 = 0), OR(H78="", H78=0)), "", IF(H54&gt;31, "Pay stubs do not appear to be consecutive based on dates entered.", IF(OR( E62 &lt; C62, E62 &lt;D62, E63 &lt; C63, E63 &lt;D63), "Pay Stubs may be out of order.  Please check dates.",IF(H55 = "", "", IF(E55 = H55, "", "If Payroll Frequency selected does not equal Recommended please provide an explanation.")))))</f>
        <v/>
      </c>
      <c r="D58" s="373"/>
      <c r="E58" s="373"/>
      <c r="F58" s="373"/>
      <c r="G58" s="373"/>
      <c r="H58" s="374"/>
      <c r="I58" s="22"/>
      <c r="J58" s="403"/>
      <c r="K58" s="403"/>
      <c r="L58" s="32"/>
      <c r="M58" s="33"/>
      <c r="P58" s="26"/>
      <c r="Q58" s="26"/>
      <c r="R58" s="28"/>
      <c r="S58" s="29"/>
      <c r="T58" s="30"/>
      <c r="U58" s="30"/>
      <c r="V58" s="26"/>
    </row>
    <row r="59" spans="1:22" ht="15.75" customHeight="1" x14ac:dyDescent="0.45">
      <c r="A59" s="17"/>
      <c r="B59" s="168"/>
      <c r="C59" s="218"/>
      <c r="D59" s="78"/>
      <c r="E59" s="78"/>
      <c r="F59" s="78"/>
      <c r="G59" s="78"/>
      <c r="H59" s="219"/>
      <c r="I59" s="22"/>
      <c r="J59" s="351"/>
      <c r="K59" s="351"/>
      <c r="L59" s="32"/>
      <c r="M59" s="33"/>
      <c r="P59" s="26"/>
      <c r="Q59" s="26"/>
      <c r="R59" s="28"/>
      <c r="S59" s="29"/>
      <c r="T59" s="30"/>
      <c r="U59" s="30"/>
      <c r="V59" s="26"/>
    </row>
    <row r="60" spans="1:22" ht="23.65" thickBot="1" x14ac:dyDescent="0.5">
      <c r="A60" s="17"/>
      <c r="B60" s="258"/>
      <c r="C60" s="221" t="s">
        <v>66</v>
      </c>
      <c r="D60" s="221" t="s">
        <v>67</v>
      </c>
      <c r="E60" s="221" t="s">
        <v>250</v>
      </c>
      <c r="F60" s="220" t="s">
        <v>53</v>
      </c>
      <c r="G60" s="221" t="s">
        <v>52</v>
      </c>
      <c r="H60" s="221" t="s">
        <v>51</v>
      </c>
      <c r="I60" s="17"/>
      <c r="J60" s="351"/>
      <c r="K60" s="351"/>
      <c r="L60" s="32"/>
      <c r="M60" s="33"/>
      <c r="P60" s="26"/>
      <c r="Q60" s="26"/>
      <c r="R60" s="28"/>
      <c r="S60" s="29"/>
      <c r="T60" s="30"/>
      <c r="U60" s="30"/>
      <c r="V60" s="26"/>
    </row>
    <row r="61" spans="1:22" ht="15.75" customHeight="1" x14ac:dyDescent="0.45">
      <c r="A61" s="17"/>
      <c r="B61" s="259" t="s">
        <v>100</v>
      </c>
      <c r="C61" s="260"/>
      <c r="D61" s="261"/>
      <c r="E61" s="262"/>
      <c r="F61" s="375" t="str">
        <f>IF(D33 = "Pay Stubs", IF(AND(H31 &lt;&gt; "", F35 &lt;&gt; ""), IF(H31 = "Annual", "1 pay period to date", IF(OR(H31="Semi-Monthly", H31 = "Monthly"), "", IF(E55 = "", "",CONCATENATE(G33," pay periods to date")))), ""), "")</f>
        <v/>
      </c>
      <c r="G61" s="378" t="str">
        <f>IF(D33 = "Pay Stubs", IF(G65 = "Hourly Pay Rate", IF((C64+D64+E64)/3&gt;VLOOKUP(H31,PayPeriods,6,FALSE),CONCATENATE("Average hours &gt; ", ROUND(VLOOKUP(H31, PayPeriods, 6, FALSE),2), " (Standard Work Hours in Year / Pay Periods in Year); ", ROUND(VLOOKUP(H31, PayPeriods, 6, FALSE),2), " hours used to calculate base pay."), ""), ""), "")</f>
        <v/>
      </c>
      <c r="H61" s="379"/>
      <c r="I61" s="17"/>
      <c r="J61" s="403" t="s">
        <v>322</v>
      </c>
      <c r="K61" s="403"/>
      <c r="L61" s="32"/>
    </row>
    <row r="62" spans="1:22" ht="15.75" customHeight="1" x14ac:dyDescent="0.45">
      <c r="A62" s="17"/>
      <c r="B62" s="259" t="s">
        <v>101</v>
      </c>
      <c r="C62" s="263"/>
      <c r="D62" s="264"/>
      <c r="E62" s="265"/>
      <c r="F62" s="376"/>
      <c r="G62" s="380"/>
      <c r="H62" s="381"/>
      <c r="I62" s="34"/>
      <c r="J62" s="403"/>
      <c r="K62" s="403"/>
      <c r="L62" s="32"/>
    </row>
    <row r="63" spans="1:22" ht="15.75" customHeight="1" x14ac:dyDescent="0.45">
      <c r="A63" s="17"/>
      <c r="B63" s="259" t="s">
        <v>102</v>
      </c>
      <c r="C63" s="263"/>
      <c r="D63" s="264"/>
      <c r="E63" s="266"/>
      <c r="F63" s="376"/>
      <c r="G63" s="380"/>
      <c r="H63" s="381"/>
      <c r="I63" s="17"/>
      <c r="J63" s="403" t="s">
        <v>340</v>
      </c>
      <c r="K63" s="403"/>
      <c r="L63" s="32"/>
    </row>
    <row r="64" spans="1:22" ht="15.75" thickBot="1" x14ac:dyDescent="0.5">
      <c r="A64" s="17"/>
      <c r="B64" s="267" t="s">
        <v>339</v>
      </c>
      <c r="C64" s="268"/>
      <c r="D64" s="269"/>
      <c r="E64" s="270"/>
      <c r="F64" s="377"/>
      <c r="G64" s="380"/>
      <c r="H64" s="381"/>
      <c r="I64" s="17"/>
      <c r="J64" s="403"/>
      <c r="K64" s="403"/>
      <c r="L64" s="32"/>
    </row>
    <row r="65" spans="1:12" ht="15.75" thickBot="1" x14ac:dyDescent="0.5">
      <c r="A65" s="17"/>
      <c r="B65" s="271" t="s">
        <v>27</v>
      </c>
      <c r="C65" s="272"/>
      <c r="D65" s="273"/>
      <c r="E65" s="274"/>
      <c r="F65" s="275" t="s">
        <v>90</v>
      </c>
      <c r="G65" s="382"/>
      <c r="H65" s="383"/>
      <c r="I65" s="17"/>
      <c r="J65" s="403"/>
      <c r="K65" s="403"/>
      <c r="L65" s="32"/>
    </row>
    <row r="66" spans="1:12" ht="15.4" x14ac:dyDescent="0.45">
      <c r="A66" s="17"/>
      <c r="B66" s="276" t="s">
        <v>242</v>
      </c>
      <c r="C66" s="277">
        <f>SUM(C67:C75)</f>
        <v>0</v>
      </c>
      <c r="D66" s="277">
        <f t="shared" ref="D66:E66" si="1">SUM(D67:D75)</f>
        <v>0</v>
      </c>
      <c r="E66" s="277">
        <f t="shared" si="1"/>
        <v>0</v>
      </c>
      <c r="F66" s="277">
        <f>SUM(F67:F75)</f>
        <v>0</v>
      </c>
      <c r="G66" s="242" t="str">
        <f>IF(OR(E55 = "", G65 = ""), "", IF(AND(E62="", E63 = ""), "", IF(D33 = "Pay Stubs", IF(G65 = "Hourly Pay Rate", H36*E65*(VLOOKUP(H31,PayPeriods,3,FALSE)),E65*VLOOKUP(G65, PayRates, 2, FALSE)), "")))</f>
        <v/>
      </c>
      <c r="H66" s="231"/>
      <c r="I66" s="17"/>
      <c r="J66" s="351" t="s">
        <v>315</v>
      </c>
      <c r="K66" s="351"/>
      <c r="L66" s="32"/>
    </row>
    <row r="67" spans="1:12" ht="15.75" customHeight="1" x14ac:dyDescent="0.45">
      <c r="A67" s="17"/>
      <c r="B67" s="278" t="s">
        <v>8</v>
      </c>
      <c r="C67" s="279"/>
      <c r="D67" s="273"/>
      <c r="E67" s="274"/>
      <c r="F67" s="241"/>
      <c r="G67" s="242"/>
      <c r="H67" s="231"/>
      <c r="I67" s="17"/>
      <c r="J67" s="351" t="s">
        <v>323</v>
      </c>
      <c r="K67" s="351"/>
      <c r="L67" s="25"/>
    </row>
    <row r="68" spans="1:12" ht="15.75" customHeight="1" x14ac:dyDescent="0.45">
      <c r="A68" s="17"/>
      <c r="B68" s="278" t="s">
        <v>243</v>
      </c>
      <c r="C68" s="279"/>
      <c r="D68" s="273"/>
      <c r="E68" s="274"/>
      <c r="F68" s="241"/>
      <c r="G68" s="242"/>
      <c r="H68" s="231"/>
      <c r="I68" s="17"/>
      <c r="J68" s="351" t="s">
        <v>344</v>
      </c>
      <c r="K68" s="351"/>
      <c r="L68" s="16"/>
    </row>
    <row r="69" spans="1:12" ht="15.75" customHeight="1" x14ac:dyDescent="0.45">
      <c r="A69" s="17"/>
      <c r="B69" s="278" t="s">
        <v>244</v>
      </c>
      <c r="C69" s="279"/>
      <c r="D69" s="273"/>
      <c r="E69" s="274"/>
      <c r="F69" s="241"/>
      <c r="G69" s="242"/>
      <c r="H69" s="231"/>
      <c r="I69" s="17"/>
      <c r="J69" s="351"/>
      <c r="K69" s="351"/>
      <c r="L69" s="16"/>
    </row>
    <row r="70" spans="1:12" ht="32.25" customHeight="1" x14ac:dyDescent="0.45">
      <c r="A70" s="17"/>
      <c r="B70" s="278" t="s">
        <v>245</v>
      </c>
      <c r="C70" s="279"/>
      <c r="D70" s="273"/>
      <c r="E70" s="274"/>
      <c r="F70" s="241"/>
      <c r="G70" s="242"/>
      <c r="H70" s="231"/>
      <c r="I70" s="17"/>
      <c r="J70" s="351" t="s">
        <v>345</v>
      </c>
      <c r="K70" s="351"/>
      <c r="L70" s="16"/>
    </row>
    <row r="71" spans="1:12" ht="15.75" customHeight="1" x14ac:dyDescent="0.45">
      <c r="A71" s="17"/>
      <c r="B71" s="278" t="s">
        <v>246</v>
      </c>
      <c r="C71" s="279"/>
      <c r="D71" s="273"/>
      <c r="E71" s="274"/>
      <c r="F71" s="241"/>
      <c r="G71" s="242"/>
      <c r="H71" s="231"/>
      <c r="I71" s="17"/>
      <c r="J71" s="127"/>
      <c r="K71" s="132"/>
      <c r="L71" s="16"/>
    </row>
    <row r="72" spans="1:12" ht="15.75" customHeight="1" x14ac:dyDescent="0.45">
      <c r="A72" s="17"/>
      <c r="B72" s="329" t="s">
        <v>342</v>
      </c>
      <c r="C72" s="279"/>
      <c r="D72" s="273"/>
      <c r="E72" s="274"/>
      <c r="F72" s="241"/>
      <c r="G72" s="242"/>
      <c r="H72" s="231"/>
      <c r="I72" s="17"/>
      <c r="J72" s="127"/>
      <c r="K72" s="132"/>
      <c r="L72" s="16"/>
    </row>
    <row r="73" spans="1:12" ht="15.75" customHeight="1" x14ac:dyDescent="0.45">
      <c r="A73" s="17"/>
      <c r="B73" s="278" t="s">
        <v>247</v>
      </c>
      <c r="C73" s="279"/>
      <c r="D73" s="273"/>
      <c r="E73" s="274"/>
      <c r="F73" s="241"/>
      <c r="G73" s="242"/>
      <c r="H73" s="231"/>
      <c r="I73" s="17"/>
      <c r="J73" s="403"/>
      <c r="K73" s="403"/>
      <c r="L73" s="16"/>
    </row>
    <row r="74" spans="1:12" ht="15.75" customHeight="1" x14ac:dyDescent="0.45">
      <c r="A74" s="17"/>
      <c r="B74" s="278" t="s">
        <v>248</v>
      </c>
      <c r="C74" s="279"/>
      <c r="D74" s="273"/>
      <c r="E74" s="274"/>
      <c r="F74" s="241"/>
      <c r="G74" s="242"/>
      <c r="H74" s="231"/>
      <c r="I74" s="17"/>
      <c r="J74" s="403"/>
      <c r="K74" s="403"/>
      <c r="L74" s="16"/>
    </row>
    <row r="75" spans="1:12" ht="15.75" customHeight="1" x14ac:dyDescent="0.45">
      <c r="A75" s="17"/>
      <c r="B75" s="278" t="s">
        <v>249</v>
      </c>
      <c r="C75" s="279"/>
      <c r="D75" s="273"/>
      <c r="E75" s="274"/>
      <c r="F75" s="241"/>
      <c r="G75" s="242"/>
      <c r="H75" s="231"/>
      <c r="I75" s="17"/>
      <c r="J75" s="127"/>
      <c r="K75" s="132"/>
      <c r="L75" s="16"/>
    </row>
    <row r="76" spans="1:12" ht="15.75" customHeight="1" x14ac:dyDescent="0.45">
      <c r="A76" s="17"/>
      <c r="B76" s="271" t="s">
        <v>16</v>
      </c>
      <c r="C76" s="272"/>
      <c r="D76" s="273"/>
      <c r="E76" s="274"/>
      <c r="F76" s="243"/>
      <c r="G76" s="280" t="str">
        <f>IF(E55="","",IF(AND(E62="",E63=""),"",IF(D33&lt;&gt;"Pay Stubs","", IF(YEAR(D35)=YEAR(E35), IF(OR(F76="", F76 = 0), (SUM(C76:E76)/3)*VLOOKUP(H31, PayPeriods, 3, FALSE), (F76/H35)*260), IF(G33=0,0,IF(OR(F76="", F76 = 0), SUM(C76:E76)/3*VLOOKUP(H31, PayPeriods, 3, FALSE), (F76/G33)*VLOOKUP(H31,PayPeriods,3,FALSE)))))))</f>
        <v/>
      </c>
      <c r="H76" s="235"/>
      <c r="I76" s="17"/>
      <c r="J76" s="403" t="s">
        <v>324</v>
      </c>
      <c r="K76" s="403"/>
      <c r="L76" s="16"/>
    </row>
    <row r="77" spans="1:12" ht="29.25" customHeight="1" x14ac:dyDescent="0.45">
      <c r="A77" s="17"/>
      <c r="B77" s="271" t="s">
        <v>33</v>
      </c>
      <c r="C77" s="272"/>
      <c r="D77" s="273"/>
      <c r="E77" s="274"/>
      <c r="F77" s="243"/>
      <c r="G77" s="281" t="str">
        <f>IF(E55="","",IF(AND(E62="",E63=""),"",IF(D33&lt;&gt;"Pay Stubs","", IF(YEAR(D35)=YEAR(E35), IF(OR(F77="", F77 = 0), (SUM(C77:E77)/3)*VLOOKUP(H31, PayPeriods, 3, FALSE), (F77/H35)*260), IF(G33=0,0,IF(OR(F77="", F77 = 0), SUM(C77:E77)/3*VLOOKUP(H31, PayPeriods, 3, FALSE), (F77/G33)*VLOOKUP(H31,PayPeriods,3,FALSE)))))))</f>
        <v/>
      </c>
      <c r="H77" s="235"/>
      <c r="I77" s="17"/>
      <c r="J77" s="403" t="s">
        <v>325</v>
      </c>
      <c r="K77" s="403"/>
      <c r="L77" s="16"/>
    </row>
    <row r="78" spans="1:12" ht="15.75" customHeight="1" x14ac:dyDescent="0.45">
      <c r="A78" s="17"/>
      <c r="B78" s="259" t="s">
        <v>103</v>
      </c>
      <c r="C78" s="272"/>
      <c r="D78" s="273"/>
      <c r="E78" s="274"/>
      <c r="F78" s="243"/>
      <c r="G78" s="280" t="str">
        <f>IF(E55 = "", "", IF(AND(E62 = "", E63=""), "", IF(D33 = "Pay Stubs", (G66+G76+G77), "")))</f>
        <v/>
      </c>
      <c r="H78" s="157" t="str">
        <f>IF(E55= "", "", IF(AND(E62="", E63 = ""), "", IF(D33 = "Pay Stubs", IF(YEAR(D35) = YEAR(F35), (F78/H35) *260, IF(G33 = 0, 0, (F78/G33)*VLOOKUP(H31,PayPeriods,3,FALSE))), "")))</f>
        <v/>
      </c>
      <c r="I78" s="17"/>
      <c r="J78" s="403" t="s">
        <v>326</v>
      </c>
      <c r="K78" s="403"/>
      <c r="L78" s="16"/>
    </row>
    <row r="79" spans="1:12" ht="15.75" customHeight="1" x14ac:dyDescent="0.45">
      <c r="A79" s="17"/>
      <c r="B79" s="114"/>
      <c r="C79" s="183"/>
      <c r="D79" s="183"/>
      <c r="E79" s="183"/>
      <c r="F79" s="183"/>
      <c r="G79" s="183"/>
      <c r="H79" s="183"/>
      <c r="I79" s="17"/>
      <c r="J79" s="351"/>
      <c r="K79" s="351"/>
      <c r="L79" s="16"/>
    </row>
    <row r="80" spans="1:12" ht="15.75" customHeight="1" x14ac:dyDescent="0.45">
      <c r="A80" s="17"/>
      <c r="B80" s="282" t="str">
        <f>IF(D33 = "VOE", "", IF((F66+F76+F77) = 0, "",IF((F66+F76+F77 = F78), "", "Year to Date Base pay, Overtime and Other income do not add to the Gross Wages, please correct or explain.")))</f>
        <v/>
      </c>
      <c r="C80" s="73"/>
      <c r="D80" s="73"/>
      <c r="E80" s="183"/>
      <c r="F80" s="78"/>
      <c r="G80" s="78"/>
      <c r="H80" s="78"/>
      <c r="I80" s="22"/>
      <c r="J80" s="351"/>
      <c r="K80" s="351"/>
      <c r="L80" s="16"/>
    </row>
    <row r="81" spans="1:13" ht="15.75" customHeight="1" x14ac:dyDescent="0.45">
      <c r="A81" s="17"/>
      <c r="B81" s="282" t="str">
        <f>IF(D33 = "VOE", "", IF(F78 &lt; E78, "Year to Date Gross Wages must be greater than or equal to the last pay stub", ""))</f>
        <v/>
      </c>
      <c r="C81" s="73"/>
      <c r="D81" s="73"/>
      <c r="E81" s="78"/>
      <c r="F81" s="78"/>
      <c r="G81" s="78"/>
      <c r="H81" s="78"/>
      <c r="I81" s="22"/>
      <c r="J81" s="351"/>
      <c r="K81" s="351"/>
      <c r="L81" s="16"/>
    </row>
    <row r="82" spans="1:13" ht="15.75" customHeight="1" x14ac:dyDescent="0.45">
      <c r="A82" s="17"/>
      <c r="B82" s="73"/>
      <c r="C82" s="282"/>
      <c r="D82" s="73"/>
      <c r="E82" s="78"/>
      <c r="F82" s="78"/>
      <c r="G82" s="78"/>
      <c r="H82" s="78"/>
      <c r="I82" s="22"/>
      <c r="J82" s="351"/>
      <c r="K82" s="351"/>
      <c r="L82" s="16"/>
    </row>
    <row r="83" spans="1:13" ht="15.75" customHeight="1" x14ac:dyDescent="0.45">
      <c r="A83" s="17"/>
      <c r="B83" s="283" t="str">
        <f xml:space="preserve"> IF(AND(B84 = "", B85 = ""), "", "If Regular Base Hours and/or Base Pay Rate are not provided on the check stubs, enter the numbers calculated below.")</f>
        <v/>
      </c>
      <c r="C83" s="282"/>
      <c r="D83" s="73"/>
      <c r="E83" s="78"/>
      <c r="F83" s="78"/>
      <c r="G83" s="78"/>
      <c r="H83" s="78"/>
      <c r="I83" s="22"/>
      <c r="J83" s="351"/>
      <c r="K83" s="351"/>
      <c r="L83" s="16"/>
    </row>
    <row r="84" spans="1:13" ht="15.4" x14ac:dyDescent="0.45">
      <c r="A84" s="17"/>
      <c r="B84" s="284" t="str">
        <f>IF(D33 = "Pay Stubs", IF(G65 = "Hourly Pay Rate", IF(AND(C84="", D84 = "", E84 = ""), "","Hours Calculator"), ""), "")</f>
        <v/>
      </c>
      <c r="C84" s="285" t="str">
        <f>IF(D33 = "Pay Stubs", IF(G65 = "Hourly Pay Rate", IF(C65 = "", "",C66/C65), ""), "")</f>
        <v/>
      </c>
      <c r="D84" s="285" t="str">
        <f>IF(D33 = "Pay Stubs", IF(G65 = "Hourly Pay Rate", IF(D65 = "", "", D66/D65), ""), "")</f>
        <v/>
      </c>
      <c r="E84" s="285" t="str">
        <f>IF(D33 = "Pay Stubs", IF(G65 = "Hourly Pay Rate", IF(E65 = "", "", E66/E65), ""), "")</f>
        <v/>
      </c>
      <c r="F84" s="78"/>
      <c r="G84" s="75"/>
      <c r="H84" s="73"/>
      <c r="I84" s="22"/>
      <c r="J84" s="351"/>
      <c r="K84" s="351"/>
      <c r="L84" s="16"/>
    </row>
    <row r="85" spans="1:13" ht="15.4" x14ac:dyDescent="0.45">
      <c r="A85" s="17"/>
      <c r="B85" s="284" t="str">
        <f>IF(D33 = "Pay Stubs", IF(G65 = "Hourly Pay Rate", IF(AND(C85="", D85 = "", E85 = ""), "","Rate Calculator"), ""), "")</f>
        <v/>
      </c>
      <c r="C85" s="286" t="str">
        <f>IF(D33 = "Pay Stubs", IF(G65="Hourly Pay Rate", IF(OR(C64 = "",C64 = 0), "", C66/C64),""), "")</f>
        <v/>
      </c>
      <c r="D85" s="286" t="str">
        <f>IF(D33="Pay Stubs",IF(G65="Hourly Pay Rate",IF(OR(D64="", D64 = 0),"",D66/D64), ""),"")</f>
        <v/>
      </c>
      <c r="E85" s="286" t="str">
        <f>IF(D33 = "Pay Stubs", IF(G65="Hourly Pay Rate", IF(OR(E64 = "",E64 = 0), "", E66/E64), ""), "")</f>
        <v/>
      </c>
      <c r="F85" s="73"/>
      <c r="G85" s="75"/>
      <c r="H85" s="73"/>
      <c r="I85" s="22"/>
      <c r="J85" s="351"/>
      <c r="K85" s="351"/>
      <c r="L85" s="16"/>
    </row>
    <row r="86" spans="1:13" ht="15.4" x14ac:dyDescent="0.45">
      <c r="A86" s="17"/>
      <c r="B86" s="78"/>
      <c r="C86" s="78"/>
      <c r="D86" s="78"/>
      <c r="E86" s="78"/>
      <c r="F86" s="78"/>
      <c r="G86" s="73"/>
      <c r="H86" s="287"/>
      <c r="I86" s="22"/>
      <c r="J86" s="351"/>
      <c r="K86" s="351"/>
      <c r="L86" s="16"/>
    </row>
    <row r="87" spans="1:13" ht="7.5" customHeight="1" x14ac:dyDescent="0.45">
      <c r="A87" s="17"/>
      <c r="B87" s="73"/>
      <c r="C87" s="73"/>
      <c r="D87" s="73"/>
      <c r="E87" s="73"/>
      <c r="F87" s="73"/>
      <c r="G87" s="73"/>
      <c r="H87" s="73"/>
      <c r="I87" s="17"/>
      <c r="J87" s="351"/>
      <c r="K87" s="351"/>
      <c r="L87" s="16"/>
    </row>
    <row r="88" spans="1:13" ht="14.25" customHeight="1" thickBot="1" x14ac:dyDescent="0.5">
      <c r="A88" s="17"/>
      <c r="B88" s="184" t="s">
        <v>59</v>
      </c>
      <c r="C88" s="185"/>
      <c r="D88" s="186" t="str">
        <f>E5</f>
        <v>Name not entered on Household Summary</v>
      </c>
      <c r="E88" s="185"/>
      <c r="F88" s="185"/>
      <c r="G88" s="185"/>
      <c r="H88" s="321" t="s">
        <v>234</v>
      </c>
      <c r="I88" s="22"/>
      <c r="J88" s="351"/>
      <c r="K88" s="351"/>
      <c r="L88" s="26"/>
      <c r="M88" s="26"/>
    </row>
    <row r="89" spans="1:13" ht="14.25" customHeight="1" thickTop="1" thickBot="1" x14ac:dyDescent="0.5">
      <c r="A89" s="17"/>
      <c r="B89" s="187"/>
      <c r="C89" s="188"/>
      <c r="D89" s="189"/>
      <c r="E89" s="189"/>
      <c r="F89" s="189"/>
      <c r="G89" s="189"/>
      <c r="H89" s="190"/>
      <c r="I89" s="17"/>
      <c r="J89" s="413" t="s">
        <v>330</v>
      </c>
      <c r="K89" s="413"/>
      <c r="L89" s="26"/>
      <c r="M89" s="26"/>
    </row>
    <row r="90" spans="1:13" ht="16.5" customHeight="1" thickBot="1" x14ac:dyDescent="0.5">
      <c r="A90" s="17"/>
      <c r="B90" s="191" t="s">
        <v>31</v>
      </c>
      <c r="C90" s="188" t="s">
        <v>6</v>
      </c>
      <c r="D90" s="352"/>
      <c r="E90" s="353"/>
      <c r="F90" s="353"/>
      <c r="G90" s="354"/>
      <c r="H90" s="192" t="str">
        <f>IF(D92="VOE", E102, IF(D92 = "Pay Stubs", E114, ""))</f>
        <v/>
      </c>
      <c r="I90" s="22"/>
      <c r="J90" s="351" t="s">
        <v>336</v>
      </c>
      <c r="K90" s="351"/>
      <c r="L90" s="26"/>
      <c r="M90" s="26"/>
    </row>
    <row r="91" spans="1:13" ht="15.75" customHeight="1" thickBot="1" x14ac:dyDescent="0.5">
      <c r="A91" s="17"/>
      <c r="B91" s="191"/>
      <c r="C91" s="188"/>
      <c r="D91" s="193"/>
      <c r="E91" s="194"/>
      <c r="F91" s="194"/>
      <c r="G91" s="195" t="s">
        <v>70</v>
      </c>
      <c r="H91" s="196" t="s">
        <v>61</v>
      </c>
      <c r="I91" s="22"/>
      <c r="J91" s="351" t="s">
        <v>313</v>
      </c>
      <c r="K91" s="351"/>
      <c r="L91" s="26"/>
      <c r="M91" s="26"/>
    </row>
    <row r="92" spans="1:13" ht="16.5" customHeight="1" thickBot="1" x14ac:dyDescent="0.5">
      <c r="A92" s="17"/>
      <c r="B92" s="191"/>
      <c r="C92" s="197" t="s">
        <v>36</v>
      </c>
      <c r="D92" s="198"/>
      <c r="E92" s="199" t="str">
        <f>IF(ISNUMBER(SEARCH("VOE",D92)),"Warning: Fill VOE Sec Only!!","Warning: Fill PayStubs Sec Only!!")</f>
        <v>Warning: Fill PayStubs Sec Only!!</v>
      </c>
      <c r="F92" s="200"/>
      <c r="G92" s="201" t="e">
        <f>IF(OR(H90 = "Monthly", H90="Semi-Monthly"), IF(D92="VOE", H103, IF(D92 = "Pay Stubs", F116, "")), ROUNDUP(H92,0))</f>
        <v>#VALUE!</v>
      </c>
      <c r="H92" s="288" t="e">
        <f>G94/(VLOOKUP(H90, PayPeriods, 2, FALSE))</f>
        <v>#VALUE!</v>
      </c>
      <c r="I92" s="22"/>
      <c r="J92" s="351" t="s">
        <v>337</v>
      </c>
      <c r="K92" s="351"/>
      <c r="L92" s="25"/>
    </row>
    <row r="93" spans="1:13" ht="15.75" thickBot="1" x14ac:dyDescent="0.5">
      <c r="A93" s="17"/>
      <c r="B93" s="191"/>
      <c r="C93" s="188"/>
      <c r="D93" s="203"/>
      <c r="E93" s="200"/>
      <c r="F93" s="195" t="s">
        <v>22</v>
      </c>
      <c r="G93" s="195" t="s">
        <v>72</v>
      </c>
      <c r="H93" s="196" t="s">
        <v>69</v>
      </c>
      <c r="I93" s="22"/>
      <c r="J93" s="351"/>
      <c r="K93" s="351"/>
      <c r="L93" s="25"/>
    </row>
    <row r="94" spans="1:13" ht="15.75" thickBot="1" x14ac:dyDescent="0.5">
      <c r="A94" s="17"/>
      <c r="B94" s="187"/>
      <c r="C94" s="197" t="s">
        <v>0</v>
      </c>
      <c r="D94" s="198"/>
      <c r="E94" s="204" t="e">
        <f>CONCATENATE("1/1/",YEAR(F94))</f>
        <v>#VALUE!</v>
      </c>
      <c r="F94" s="205" t="str">
        <f>IF(D92 = "VOE", E103, IF(D92 = "Pay Stubs", IF(OR(C122 = "", D122="",E122 = ""), IF(OR(C121 = "",D121="", E121=""), "", E121), E122),""))</f>
        <v/>
      </c>
      <c r="G94" s="205" t="e">
        <f>IF(YEAR(D94) = YEAR(F94), F94-D94+1,F94-E94+1)</f>
        <v>#VALUE!</v>
      </c>
      <c r="H94" s="206" t="e">
        <f>ROUNDUP(G94*(5/7), 0)</f>
        <v>#VALUE!</v>
      </c>
      <c r="I94" s="17"/>
      <c r="J94" s="351"/>
      <c r="K94" s="351"/>
      <c r="L94" s="25"/>
    </row>
    <row r="95" spans="1:13" ht="15" customHeight="1" thickBot="1" x14ac:dyDescent="0.5">
      <c r="A95" s="17"/>
      <c r="B95" s="207"/>
      <c r="C95" s="208"/>
      <c r="D95" s="209"/>
      <c r="E95" s="210"/>
      <c r="F95" s="210"/>
      <c r="G95" s="211" t="s">
        <v>71</v>
      </c>
      <c r="H95" s="212" t="str">
        <f>IF(D92 = "VOE", IF(E100&gt;VLOOKUP(H90, PayPeriods, 6, FALSE), VLOOKUP(H90, PayPeriods, 6, FALSE), E100),IF(D92="Pay Stubs", IF((C123+D123+E123)/3 &gt; VLOOKUP(H90, PayPeriods, 6, FALSE), VLOOKUP(H90, PayPeriods, 6, FALSE), (C123+D123+E123)/3), ""))</f>
        <v/>
      </c>
      <c r="I95" s="22"/>
      <c r="J95" s="351"/>
      <c r="K95" s="351"/>
      <c r="L95" s="25"/>
    </row>
    <row r="96" spans="1:13" ht="15.75" thickTop="1" x14ac:dyDescent="0.45">
      <c r="A96" s="17"/>
      <c r="B96" s="168"/>
      <c r="C96" s="78"/>
      <c r="D96" s="213"/>
      <c r="E96" s="214"/>
      <c r="F96" s="214"/>
      <c r="G96" s="78"/>
      <c r="H96" s="215"/>
      <c r="I96" s="22"/>
      <c r="J96" s="127"/>
      <c r="K96" s="128"/>
    </row>
    <row r="97" spans="1:25" ht="17.25" customHeight="1" x14ac:dyDescent="0.45">
      <c r="A97" s="17"/>
      <c r="B97" s="216" t="s">
        <v>9</v>
      </c>
      <c r="C97" s="355" t="s">
        <v>38</v>
      </c>
      <c r="D97" s="355"/>
      <c r="E97" s="355"/>
      <c r="F97" s="355"/>
      <c r="G97" s="355"/>
      <c r="H97" s="356"/>
      <c r="I97" s="22"/>
      <c r="J97" s="404" t="s">
        <v>176</v>
      </c>
      <c r="K97" s="404"/>
    </row>
    <row r="98" spans="1:25" ht="16.5" customHeight="1" x14ac:dyDescent="0.45">
      <c r="A98" s="17"/>
      <c r="B98" s="217"/>
      <c r="C98" s="78"/>
      <c r="D98" s="213"/>
      <c r="E98" s="218"/>
      <c r="F98" s="218"/>
      <c r="G98" s="78"/>
      <c r="H98" s="219"/>
      <c r="I98" s="22"/>
      <c r="J98" s="403"/>
      <c r="K98" s="403"/>
    </row>
    <row r="99" spans="1:25" ht="27.75" customHeight="1" thickBot="1" x14ac:dyDescent="0.5">
      <c r="A99" s="17"/>
      <c r="B99" s="217"/>
      <c r="C99" s="73"/>
      <c r="D99" s="73"/>
      <c r="E99" s="220" t="s">
        <v>37</v>
      </c>
      <c r="F99" s="221" t="s">
        <v>50</v>
      </c>
      <c r="G99" s="221" t="s">
        <v>49</v>
      </c>
      <c r="H99" s="221" t="s">
        <v>51</v>
      </c>
      <c r="I99" s="24"/>
      <c r="J99" s="403" t="s">
        <v>314</v>
      </c>
      <c r="K99" s="403"/>
    </row>
    <row r="100" spans="1:25" ht="15.75" thickBot="1" x14ac:dyDescent="0.5">
      <c r="A100" s="17"/>
      <c r="B100" s="168"/>
      <c r="C100" s="406" t="s">
        <v>34</v>
      </c>
      <c r="D100" s="407"/>
      <c r="E100" s="222"/>
      <c r="F100" s="223"/>
      <c r="G100" s="224"/>
      <c r="H100" s="225"/>
      <c r="I100" s="22"/>
      <c r="J100" s="403"/>
      <c r="K100" s="403"/>
    </row>
    <row r="101" spans="1:25" ht="15.75" thickBot="1" x14ac:dyDescent="0.5">
      <c r="A101" s="17"/>
      <c r="B101" s="357" t="str">
        <f>IF(D92 = "VOE", IF(G101 = "Hourly Pay Rate", IF(E100&gt;VLOOKUP(H90,PayPeriods,6,FALSE),CONCATENATE("    Average hours &gt; ", ROUND(VLOOKUP(H90, PayPeriods, 6, FALSE),2), " (Standard Work Hours in Year / Pay Periods in Year);  ", ROUND(VLOOKUP(H90, PayPeriods, 6, FALSE),2), " hours used."), ""), ""), "")</f>
        <v/>
      </c>
      <c r="C101" s="408" t="s">
        <v>27</v>
      </c>
      <c r="D101" s="409"/>
      <c r="E101" s="327"/>
      <c r="F101" s="226" t="s">
        <v>99</v>
      </c>
      <c r="G101" s="358"/>
      <c r="H101" s="359"/>
      <c r="I101" s="22"/>
      <c r="J101" s="129" t="s">
        <v>315</v>
      </c>
      <c r="K101" s="130" t="s">
        <v>316</v>
      </c>
    </row>
    <row r="102" spans="1:25" ht="15.75" customHeight="1" x14ac:dyDescent="0.45">
      <c r="A102" s="17"/>
      <c r="B102" s="357"/>
      <c r="C102" s="406" t="s">
        <v>35</v>
      </c>
      <c r="D102" s="407"/>
      <c r="E102" s="227"/>
      <c r="F102" s="360" t="str">
        <f>IF(AND(E102 &lt;&gt; "Monthly", E102 &lt;&gt; "Semi-Monthly", H103&gt;0), "Payroll Frequency changed, delete value in H66", "")</f>
        <v/>
      </c>
      <c r="G102" s="361"/>
      <c r="H102" s="362"/>
      <c r="I102" s="22"/>
      <c r="J102" s="403" t="s">
        <v>317</v>
      </c>
      <c r="K102" s="403"/>
    </row>
    <row r="103" spans="1:25" ht="13.5" customHeight="1" x14ac:dyDescent="0.45">
      <c r="A103" s="17"/>
      <c r="B103" s="357"/>
      <c r="C103" s="406" t="s">
        <v>22</v>
      </c>
      <c r="D103" s="407"/>
      <c r="E103" s="228"/>
      <c r="F103" s="363" t="str">
        <f>IF(D92 = "VOE", IF(H90 &lt;&gt; "", IF(H90 = "Annual", "1 pay period", IF(OR(E102="Semi-Monthly", E102 = "Monthly"), "Enter # of Pay Periods to Date", IF(E103 = "", "",CONCATENATE(G92," pay periods to date")))), ""), "")</f>
        <v/>
      </c>
      <c r="G103" s="363"/>
      <c r="H103" s="229"/>
      <c r="I103" s="31">
        <f>IF(F103 = "Enter # of Pay Periods to Date", 50, 0)</f>
        <v>0</v>
      </c>
      <c r="J103" s="351" t="s">
        <v>318</v>
      </c>
      <c r="K103" s="351"/>
    </row>
    <row r="104" spans="1:25" ht="13.5" customHeight="1" x14ac:dyDescent="0.45">
      <c r="A104" s="17"/>
      <c r="B104" s="357"/>
      <c r="C104" s="364" t="s">
        <v>8</v>
      </c>
      <c r="D104" s="365"/>
      <c r="E104" s="230"/>
      <c r="F104" s="171" t="str">
        <f>IF(G104 = "", "", IF(G104 = 0, 0, G104/VLOOKUP(H90, PayPeriods, 3, FALSE)))</f>
        <v/>
      </c>
      <c r="G104" s="157" t="str">
        <f>IF(OR(G101="", E102 = "", E103=""), "", IF(D92="VOE",IF(G101="Hourly Pay Rate",H95*E101*VLOOKUP(H90, PayPeriods, 4, FALSE) *(VLOOKUP(H90,PayPeriods,3,FALSE)),E101*VLOOKUP(G101,PayRates,2,FALSE)),""))</f>
        <v/>
      </c>
      <c r="H104" s="231"/>
      <c r="I104" s="23"/>
      <c r="J104" s="351"/>
      <c r="K104" s="351"/>
    </row>
    <row r="105" spans="1:25" ht="15.75" customHeight="1" x14ac:dyDescent="0.45">
      <c r="A105" s="17"/>
      <c r="B105" s="232"/>
      <c r="C105" s="364" t="s">
        <v>16</v>
      </c>
      <c r="D105" s="365"/>
      <c r="E105" s="230"/>
      <c r="F105" s="233" t="str">
        <f>IF(OR(G101="", E102 = "", E103=""), "", IF(D92="VOE",IF(YEAR(D94) = YEAR(E94), (E105/H94)*VLOOKUP(H90, PayPeriods, 5,FALSE), IF(G92 = 0, 0, E105/G92)), ""))</f>
        <v/>
      </c>
      <c r="G105" s="234" t="str">
        <f>IF(OR(G101="", E102 = "", E103=""), "", IF(D92= "VOE", IF(YEAR(D94) = YEAR(E94), (E105/H94)*VLOOKUP(H90, PayPeriods, 5, FALSE) * VLOOKUP(H90, PayPeriods, 3,FALSE), IF(G92 = 0, 0, (E105/G92)*VLOOKUP(H90, PayPeriods, 3, FALSE))), ""))</f>
        <v/>
      </c>
      <c r="H105" s="235"/>
      <c r="I105" s="23"/>
      <c r="J105" s="351"/>
      <c r="K105" s="351"/>
    </row>
    <row r="106" spans="1:25" ht="15.75" customHeight="1" x14ac:dyDescent="0.45">
      <c r="A106" s="17"/>
      <c r="B106" s="236"/>
      <c r="C106" s="366" t="s">
        <v>29</v>
      </c>
      <c r="D106" s="367"/>
      <c r="E106" s="237"/>
      <c r="F106" s="238"/>
      <c r="G106" s="239"/>
      <c r="H106" s="240"/>
      <c r="I106" s="23"/>
      <c r="J106" s="403" t="s">
        <v>319</v>
      </c>
      <c r="K106" s="403"/>
    </row>
    <row r="107" spans="1:25" ht="15.4" x14ac:dyDescent="0.45">
      <c r="A107" s="17"/>
      <c r="B107" s="236"/>
      <c r="C107" s="368"/>
      <c r="D107" s="369"/>
      <c r="E107" s="241"/>
      <c r="F107" s="242" t="str">
        <f>IF(OR(G101="", E102 = "", E103=""), "", IF(D92="VOE", IF(YEAR(D94) = YEAR(E94), (E107/H94)*VLOOKUP(H90, PayPeriods, 5,FALSE), IF(G92 = 0, 0, E107/G92)),""))</f>
        <v/>
      </c>
      <c r="G107" s="180" t="str">
        <f>IF(OR(G101="", E102 = "", E103=""), "", IF(D92 = "VOE", IF(YEAR(D94) = YEAR(E94), (E107/H94)*VLOOKUP(H90, PayPeriods, 5, FALSE) * VLOOKUP(H90, PayPeriods, 3,FALSE), IF(G92 = 0, 0, E107/G92)*VLOOKUP(H90, PayPeriods, 3, FALSE)), ""))</f>
        <v/>
      </c>
      <c r="H107" s="231"/>
      <c r="I107" s="23"/>
      <c r="J107" s="403"/>
      <c r="K107" s="403"/>
    </row>
    <row r="108" spans="1:25" ht="15.4" x14ac:dyDescent="0.45">
      <c r="A108" s="17"/>
      <c r="B108" s="236"/>
      <c r="C108" s="364" t="s">
        <v>39</v>
      </c>
      <c r="D108" s="365"/>
      <c r="E108" s="243"/>
      <c r="F108" s="244"/>
      <c r="G108" s="157" t="str">
        <f>IF(OR(G101="", E102 = "", E103=""), "", IF(D92 = "VOE", SUM(G104:G107),""))</f>
        <v/>
      </c>
      <c r="H108" s="155" t="str">
        <f>IF(OR(G101="",E102="",E103=""),"",IF(D92="VOE",IF(YEAR(D94) = YEAR(F94), (E108/H94) *260, IF(G92=0,0,(E108/G92)*VLOOKUP(H90,PayPeriods,3,FALSE))),""))</f>
        <v/>
      </c>
      <c r="I108" s="22"/>
      <c r="J108" s="403"/>
      <c r="K108" s="403"/>
      <c r="P108" s="25"/>
      <c r="Q108" s="26"/>
      <c r="R108" s="26"/>
      <c r="S108" s="26"/>
      <c r="T108" s="26"/>
      <c r="U108" s="26"/>
      <c r="V108" s="26"/>
      <c r="W108" s="26"/>
      <c r="X108" s="26"/>
      <c r="Y108" s="26"/>
    </row>
    <row r="109" spans="1:25" ht="15.75" customHeight="1" x14ac:dyDescent="0.45">
      <c r="A109" s="17"/>
      <c r="B109" s="236"/>
      <c r="C109" s="364" t="str">
        <f>IF(E103="","Gross Pay Prior Year",CONCATENATE("Gross Pay ",YEAR(E103)-1))</f>
        <v>Gross Pay Prior Year</v>
      </c>
      <c r="D109" s="365"/>
      <c r="E109" s="243"/>
      <c r="F109" s="183"/>
      <c r="G109" s="183"/>
      <c r="H109" s="245"/>
      <c r="I109" s="22"/>
      <c r="J109" s="351" t="s">
        <v>320</v>
      </c>
      <c r="K109" s="351"/>
      <c r="P109" s="27"/>
      <c r="Q109" s="26"/>
      <c r="R109" s="28"/>
      <c r="S109" s="29"/>
      <c r="T109" s="30"/>
      <c r="U109" s="30"/>
      <c r="V109" s="26"/>
    </row>
    <row r="110" spans="1:25" ht="15.75" customHeight="1" thickBot="1" x14ac:dyDescent="0.5">
      <c r="A110" s="17"/>
      <c r="B110" s="246"/>
      <c r="C110" s="364" t="str">
        <f>IF(E103="","Gross Pay Prior Year",CONCATENATE("Gross Pay ",YEAR(E103)-2))</f>
        <v>Gross Pay Prior Year</v>
      </c>
      <c r="D110" s="365"/>
      <c r="E110" s="247"/>
      <c r="F110" s="183"/>
      <c r="G110" s="183"/>
      <c r="H110" s="245"/>
      <c r="I110" s="22"/>
      <c r="J110" s="351"/>
      <c r="K110" s="351"/>
      <c r="P110" s="26"/>
      <c r="Q110" s="26"/>
      <c r="R110" s="28"/>
      <c r="S110" s="29"/>
      <c r="T110" s="30"/>
      <c r="U110" s="30"/>
      <c r="V110" s="26"/>
    </row>
    <row r="111" spans="1:25" ht="15.75" customHeight="1" x14ac:dyDescent="0.45">
      <c r="A111" s="17"/>
      <c r="B111" s="168"/>
      <c r="C111" s="78"/>
      <c r="D111" s="78"/>
      <c r="E111" s="183"/>
      <c r="F111" s="183"/>
      <c r="G111" s="183"/>
      <c r="H111" s="245"/>
      <c r="I111" s="22"/>
      <c r="J111" s="131"/>
      <c r="K111" s="129"/>
      <c r="P111" s="26"/>
      <c r="Q111" s="26"/>
      <c r="R111" s="28"/>
      <c r="S111" s="29"/>
      <c r="T111" s="30"/>
      <c r="U111" s="30"/>
      <c r="V111" s="26"/>
    </row>
    <row r="112" spans="1:25" ht="15.75" customHeight="1" x14ac:dyDescent="0.45">
      <c r="A112" s="17"/>
      <c r="B112" s="410" t="str">
        <f>IF(D92="VOE", IF(E104+E105+E107= E108, "", "Base Pay + Overtime + Commissions/Tips do not add to the Gross Pay (Current Year).  Please correct the numbers or explain the difference."), "")</f>
        <v/>
      </c>
      <c r="C112" s="411"/>
      <c r="D112" s="411"/>
      <c r="E112" s="411"/>
      <c r="F112" s="411"/>
      <c r="G112" s="411"/>
      <c r="H112" s="412"/>
      <c r="I112" s="22"/>
      <c r="J112" s="131"/>
      <c r="K112" s="129"/>
      <c r="P112" s="26"/>
      <c r="Q112" s="26"/>
      <c r="R112" s="28"/>
      <c r="S112" s="29"/>
      <c r="T112" s="30"/>
      <c r="U112" s="30"/>
      <c r="V112" s="26"/>
    </row>
    <row r="113" spans="1:22" ht="15.75" customHeight="1" thickBot="1" x14ac:dyDescent="0.5">
      <c r="A113" s="17"/>
      <c r="B113" s="236"/>
      <c r="C113" s="405"/>
      <c r="D113" s="405"/>
      <c r="E113" s="70"/>
      <c r="F113" s="70"/>
      <c r="G113" s="248" t="s">
        <v>7</v>
      </c>
      <c r="H113" s="249">
        <f>IF(OR(C122 = "", D122="", E122=""), IF(OR(C121 = "", D121 = "", E121 = ""), (E120-C120)/2, (E121-C121)/2), (E122-C122)/2)</f>
        <v>0</v>
      </c>
      <c r="I113" s="22"/>
      <c r="J113" s="351"/>
      <c r="K113" s="351"/>
      <c r="P113" s="26"/>
      <c r="Q113" s="26"/>
      <c r="R113" s="28"/>
      <c r="S113" s="29"/>
      <c r="T113" s="30"/>
      <c r="U113" s="30"/>
      <c r="V113" s="26"/>
    </row>
    <row r="114" spans="1:22" ht="15.75" customHeight="1" thickBot="1" x14ac:dyDescent="0.5">
      <c r="A114" s="17"/>
      <c r="B114" s="250" t="s">
        <v>17</v>
      </c>
      <c r="C114" s="370" t="s">
        <v>115</v>
      </c>
      <c r="D114" s="370"/>
      <c r="E114" s="251"/>
      <c r="F114" s="371" t="s">
        <v>54</v>
      </c>
      <c r="G114" s="371"/>
      <c r="H114" s="252" t="str">
        <f>IF(OR(H113="", H113 = 0, H113&gt;31), "", IF(H113 &gt;20, "Monthly", IF(H113&gt;14, "Semi-Monthly", IF(H113&gt;9, "Bi-Weekly", "Weekly"))))</f>
        <v/>
      </c>
      <c r="I114" s="22"/>
      <c r="J114" s="404" t="s">
        <v>229</v>
      </c>
      <c r="K114" s="404"/>
      <c r="P114" s="26"/>
      <c r="Q114" s="26"/>
      <c r="R114" s="28"/>
      <c r="S114" s="29"/>
      <c r="T114" s="30"/>
      <c r="U114" s="30"/>
      <c r="V114" s="26"/>
    </row>
    <row r="115" spans="1:22" ht="15.75" customHeight="1" x14ac:dyDescent="0.45">
      <c r="A115" s="17"/>
      <c r="B115" s="253"/>
      <c r="C115" s="254"/>
      <c r="D115" s="254"/>
      <c r="E115" s="254"/>
      <c r="F115" s="255"/>
      <c r="G115" s="255"/>
      <c r="H115" s="252"/>
      <c r="I115" s="22"/>
      <c r="J115" s="351"/>
      <c r="K115" s="351"/>
      <c r="P115" s="26"/>
      <c r="Q115" s="26"/>
      <c r="R115" s="28"/>
      <c r="S115" s="29"/>
      <c r="T115" s="30"/>
      <c r="U115" s="30"/>
      <c r="V115" s="26"/>
    </row>
    <row r="116" spans="1:22" ht="15.75" customHeight="1" x14ac:dyDescent="0.45">
      <c r="A116" s="17"/>
      <c r="B116" s="168"/>
      <c r="C116" s="372" t="str">
        <f>IF(D92="Pay Stubs",IF(H90&lt;&gt;"",IF(OR(H90="Semi-Monthly",H90="Monthly"),"Enter number of Pay Periods to Date", IF(F116&gt;0,"Payroll Frequency changed, delete value in F115", "")),""), "")</f>
        <v/>
      </c>
      <c r="D116" s="372"/>
      <c r="E116" s="372"/>
      <c r="F116" s="256"/>
      <c r="G116" s="257">
        <f>IF(C116 = "Enter number of Pay Periods to Date", 50, 0)</f>
        <v>0</v>
      </c>
      <c r="H116" s="252"/>
      <c r="I116" s="22"/>
      <c r="J116" s="403" t="s">
        <v>321</v>
      </c>
      <c r="K116" s="403"/>
      <c r="P116" s="26"/>
      <c r="Q116" s="26"/>
      <c r="R116" s="28"/>
      <c r="S116" s="29"/>
      <c r="T116" s="30"/>
      <c r="U116" s="30"/>
      <c r="V116" s="26"/>
    </row>
    <row r="117" spans="1:22" ht="36" customHeight="1" x14ac:dyDescent="0.45">
      <c r="A117" s="17"/>
      <c r="B117" s="289"/>
      <c r="C117" s="373" t="str">
        <f xml:space="preserve"> IF(AND(OR(G137="", G137 = 0), OR(H137="", H137=0)), "", IF(H113&gt;31, "Pay stubs do not appear to be consecutive based on dates entered.", IF(OR( E121 &lt; C121, E121 &lt;D121, E122 &lt; C122, E122 &lt;D122), "Pay Stubs may be out of order.  Please check dates.",IF(H114 = "", "", IF(E114 = H114, "", "If Payroll Frequency selected does not equal Recommended please provide an explanation.")))))</f>
        <v/>
      </c>
      <c r="D117" s="373"/>
      <c r="E117" s="373"/>
      <c r="F117" s="373"/>
      <c r="G117" s="373"/>
      <c r="H117" s="374"/>
      <c r="I117" s="38"/>
      <c r="J117" s="403"/>
      <c r="K117" s="403"/>
      <c r="P117" s="26"/>
      <c r="Q117" s="26"/>
      <c r="R117" s="28"/>
      <c r="S117" s="29"/>
      <c r="T117" s="30"/>
      <c r="U117" s="30"/>
      <c r="V117" s="26"/>
    </row>
    <row r="118" spans="1:22" ht="15.75" customHeight="1" x14ac:dyDescent="0.45">
      <c r="A118" s="17"/>
      <c r="B118" s="168"/>
      <c r="C118" s="218"/>
      <c r="D118" s="78"/>
      <c r="E118" s="78"/>
      <c r="F118" s="78"/>
      <c r="G118" s="78"/>
      <c r="H118" s="219"/>
      <c r="I118" s="22"/>
      <c r="J118" s="351"/>
      <c r="K118" s="351"/>
      <c r="P118" s="26"/>
      <c r="Q118" s="26"/>
      <c r="R118" s="28"/>
      <c r="S118" s="29"/>
      <c r="T118" s="30"/>
      <c r="U118" s="30"/>
      <c r="V118" s="26"/>
    </row>
    <row r="119" spans="1:22" ht="23.65" thickBot="1" x14ac:dyDescent="0.5">
      <c r="A119" s="17"/>
      <c r="B119" s="258"/>
      <c r="C119" s="221" t="s">
        <v>66</v>
      </c>
      <c r="D119" s="221" t="s">
        <v>67</v>
      </c>
      <c r="E119" s="221" t="s">
        <v>250</v>
      </c>
      <c r="F119" s="220" t="s">
        <v>53</v>
      </c>
      <c r="G119" s="221" t="s">
        <v>52</v>
      </c>
      <c r="H119" s="221" t="s">
        <v>51</v>
      </c>
      <c r="I119" s="17"/>
      <c r="J119" s="351"/>
      <c r="K119" s="351"/>
      <c r="P119" s="26"/>
      <c r="Q119" s="26"/>
      <c r="R119" s="28"/>
      <c r="S119" s="29"/>
      <c r="T119" s="30"/>
      <c r="U119" s="30"/>
      <c r="V119" s="26"/>
    </row>
    <row r="120" spans="1:22" ht="15.75" customHeight="1" x14ac:dyDescent="0.45">
      <c r="A120" s="17"/>
      <c r="B120" s="259" t="s">
        <v>100</v>
      </c>
      <c r="C120" s="260"/>
      <c r="D120" s="261"/>
      <c r="E120" s="262"/>
      <c r="F120" s="375" t="str">
        <f>IF(D92 = "Pay Stubs", IF(AND(H90 &lt;&gt; "", F94 &lt;&gt; ""), IF(H90 = "Annual", "1 pay period to date", IF(OR(H90="Semi-Monthly", H90 = "Monthly"), "", IF(E114 = "", "",CONCATENATE(G92," pay periods to date")))), ""), "")</f>
        <v/>
      </c>
      <c r="G120" s="378" t="str">
        <f>IF(D92 = "Pay Stubs", IF(G124 = "Hourly Pay Rate", IF((C123+D123+E123)/3&gt;VLOOKUP(H90,PayPeriods,6,FALSE),CONCATENATE("Average hours &gt; ", ROUND(VLOOKUP(H90, PayPeriods, 6, FALSE),2), " (Standard Work Hours in Year / Pay Periods in Year); ", ROUND(VLOOKUP(H90, PayPeriods, 6, FALSE),2), " hours used to calculate base pay."), ""), ""), "")</f>
        <v/>
      </c>
      <c r="H120" s="379"/>
      <c r="I120" s="17"/>
      <c r="J120" s="351"/>
      <c r="K120" s="351"/>
      <c r="P120" s="26"/>
      <c r="Q120" s="26"/>
      <c r="R120" s="28"/>
      <c r="S120" s="29"/>
      <c r="T120" s="30"/>
      <c r="U120" s="30"/>
      <c r="V120" s="26"/>
    </row>
    <row r="121" spans="1:22" ht="15.75" customHeight="1" x14ac:dyDescent="0.45">
      <c r="A121" s="17"/>
      <c r="B121" s="259" t="s">
        <v>101</v>
      </c>
      <c r="C121" s="263"/>
      <c r="D121" s="264"/>
      <c r="E121" s="265"/>
      <c r="F121" s="376"/>
      <c r="G121" s="380"/>
      <c r="H121" s="381"/>
      <c r="I121" s="34"/>
      <c r="J121" s="403" t="s">
        <v>322</v>
      </c>
      <c r="K121" s="403"/>
      <c r="P121" s="26"/>
      <c r="Q121" s="26"/>
      <c r="R121" s="28"/>
      <c r="S121" s="29"/>
      <c r="T121" s="30"/>
      <c r="U121" s="30"/>
      <c r="V121" s="26"/>
    </row>
    <row r="122" spans="1:22" ht="15.75" customHeight="1" x14ac:dyDescent="0.45">
      <c r="A122" s="17"/>
      <c r="B122" s="259" t="s">
        <v>102</v>
      </c>
      <c r="C122" s="263"/>
      <c r="D122" s="264"/>
      <c r="E122" s="266"/>
      <c r="F122" s="376"/>
      <c r="G122" s="380"/>
      <c r="H122" s="381"/>
      <c r="I122" s="17"/>
      <c r="J122" s="403"/>
      <c r="K122" s="403"/>
      <c r="P122" s="26"/>
      <c r="Q122" s="26"/>
      <c r="R122" s="28"/>
      <c r="S122" s="29"/>
      <c r="T122" s="30"/>
      <c r="U122" s="30"/>
      <c r="V122" s="26"/>
    </row>
    <row r="123" spans="1:22" ht="16.5" customHeight="1" thickBot="1" x14ac:dyDescent="0.5">
      <c r="A123" s="17"/>
      <c r="B123" s="267" t="s">
        <v>339</v>
      </c>
      <c r="C123" s="268"/>
      <c r="D123" s="269"/>
      <c r="E123" s="270"/>
      <c r="F123" s="377"/>
      <c r="G123" s="380"/>
      <c r="H123" s="381"/>
      <c r="I123" s="17"/>
      <c r="J123" s="403" t="s">
        <v>341</v>
      </c>
      <c r="K123" s="403"/>
      <c r="P123" s="26"/>
      <c r="Q123" s="26"/>
      <c r="R123" s="28"/>
      <c r="S123" s="29"/>
      <c r="T123" s="30"/>
      <c r="U123" s="30"/>
      <c r="V123" s="26"/>
    </row>
    <row r="124" spans="1:22" ht="15.75" thickBot="1" x14ac:dyDescent="0.5">
      <c r="A124" s="17"/>
      <c r="B124" s="271" t="s">
        <v>27</v>
      </c>
      <c r="C124" s="272"/>
      <c r="D124" s="273"/>
      <c r="E124" s="274"/>
      <c r="F124" s="275" t="s">
        <v>90</v>
      </c>
      <c r="G124" s="382"/>
      <c r="H124" s="383"/>
      <c r="I124" s="17"/>
      <c r="J124" s="403"/>
      <c r="K124" s="403"/>
      <c r="P124" s="26"/>
      <c r="Q124" s="26"/>
      <c r="R124" s="28"/>
      <c r="S124" s="29"/>
      <c r="T124" s="30"/>
      <c r="U124" s="30"/>
      <c r="V124" s="26"/>
    </row>
    <row r="125" spans="1:22" ht="15.4" x14ac:dyDescent="0.45">
      <c r="A125" s="39"/>
      <c r="B125" s="276" t="s">
        <v>242</v>
      </c>
      <c r="C125" s="277">
        <f>SUM(C126:C134)</f>
        <v>0</v>
      </c>
      <c r="D125" s="277">
        <f t="shared" ref="D125:E125" si="2">SUM(D126:D134)</f>
        <v>0</v>
      </c>
      <c r="E125" s="277">
        <f t="shared" si="2"/>
        <v>0</v>
      </c>
      <c r="F125" s="277">
        <f>SUM(F126:F134)</f>
        <v>0</v>
      </c>
      <c r="G125" s="242" t="str">
        <f>IF(OR(E114 = "", G124 = ""), "", IF(AND(E121="", E122 = ""), "", IF(D92 = "Pay Stubs", IF(G124 = "Hourly Pay Rate", H95*E124*(VLOOKUP(H90,PayPeriods,3,FALSE)),E124*VLOOKUP(G124, PayRates, 2, FALSE)), "")))</f>
        <v/>
      </c>
      <c r="H125" s="231"/>
      <c r="I125" s="17"/>
      <c r="J125" s="403"/>
      <c r="K125" s="403"/>
      <c r="L125" s="32"/>
      <c r="M125" s="33"/>
      <c r="P125" s="26"/>
      <c r="Q125" s="26"/>
      <c r="R125" s="28"/>
      <c r="S125" s="29"/>
      <c r="T125" s="30"/>
      <c r="U125" s="30"/>
      <c r="V125" s="26"/>
    </row>
    <row r="126" spans="1:22" ht="15.75" customHeight="1" x14ac:dyDescent="0.45">
      <c r="A126" s="17"/>
      <c r="B126" s="278" t="s">
        <v>8</v>
      </c>
      <c r="C126" s="279"/>
      <c r="D126" s="273"/>
      <c r="E126" s="274"/>
      <c r="F126" s="241"/>
      <c r="G126" s="242"/>
      <c r="H126" s="231"/>
      <c r="I126" s="17"/>
      <c r="J126" s="351" t="s">
        <v>315</v>
      </c>
      <c r="K126" s="351"/>
      <c r="L126" s="32"/>
      <c r="M126" s="33"/>
      <c r="P126" s="26"/>
      <c r="Q126" s="26"/>
      <c r="R126" s="28"/>
      <c r="S126" s="29"/>
      <c r="T126" s="30"/>
      <c r="U126" s="30"/>
      <c r="V126" s="26"/>
    </row>
    <row r="127" spans="1:22" ht="15.75" customHeight="1" x14ac:dyDescent="0.45">
      <c r="A127" s="17"/>
      <c r="B127" s="278" t="s">
        <v>243</v>
      </c>
      <c r="C127" s="279"/>
      <c r="D127" s="273"/>
      <c r="E127" s="274"/>
      <c r="F127" s="241"/>
      <c r="G127" s="242"/>
      <c r="H127" s="231"/>
      <c r="I127" s="17"/>
      <c r="J127" s="351" t="s">
        <v>323</v>
      </c>
      <c r="K127" s="351"/>
      <c r="L127" s="32"/>
      <c r="M127" s="33"/>
      <c r="P127" s="26"/>
      <c r="Q127" s="26"/>
      <c r="R127" s="28"/>
      <c r="S127" s="29"/>
      <c r="T127" s="30"/>
      <c r="U127" s="30"/>
      <c r="V127" s="26"/>
    </row>
    <row r="128" spans="1:22" ht="15.75" customHeight="1" x14ac:dyDescent="0.45">
      <c r="A128" s="17"/>
      <c r="B128" s="278" t="s">
        <v>244</v>
      </c>
      <c r="C128" s="279"/>
      <c r="D128" s="273"/>
      <c r="E128" s="274"/>
      <c r="F128" s="241"/>
      <c r="G128" s="242"/>
      <c r="H128" s="231"/>
      <c r="I128" s="17"/>
      <c r="J128" s="351" t="s">
        <v>344</v>
      </c>
      <c r="K128" s="351"/>
      <c r="L128" s="32"/>
    </row>
    <row r="129" spans="1:12" ht="29.25" customHeight="1" x14ac:dyDescent="0.45">
      <c r="A129" s="17"/>
      <c r="B129" s="278" t="s">
        <v>245</v>
      </c>
      <c r="C129" s="279"/>
      <c r="D129" s="273"/>
      <c r="E129" s="274"/>
      <c r="F129" s="241"/>
      <c r="G129" s="242"/>
      <c r="H129" s="231"/>
      <c r="I129" s="17"/>
      <c r="J129" s="351" t="s">
        <v>345</v>
      </c>
      <c r="K129" s="351"/>
      <c r="L129" s="32"/>
    </row>
    <row r="130" spans="1:12" ht="15.4" x14ac:dyDescent="0.45">
      <c r="A130" s="17"/>
      <c r="B130" s="278" t="s">
        <v>246</v>
      </c>
      <c r="C130" s="279"/>
      <c r="D130" s="273"/>
      <c r="E130" s="274"/>
      <c r="F130" s="241"/>
      <c r="G130" s="242"/>
      <c r="H130" s="231"/>
      <c r="I130" s="17"/>
      <c r="J130" s="351"/>
      <c r="K130" s="351"/>
      <c r="L130" s="32"/>
    </row>
    <row r="131" spans="1:12" ht="15.4" x14ac:dyDescent="0.45">
      <c r="A131" s="17"/>
      <c r="B131" s="329" t="s">
        <v>342</v>
      </c>
      <c r="C131" s="279"/>
      <c r="D131" s="273"/>
      <c r="E131" s="274"/>
      <c r="F131" s="241"/>
      <c r="G131" s="242"/>
      <c r="H131" s="231"/>
      <c r="I131" s="17"/>
      <c r="J131" s="129"/>
      <c r="K131" s="129"/>
      <c r="L131" s="32"/>
    </row>
    <row r="132" spans="1:12" ht="15.75" customHeight="1" x14ac:dyDescent="0.45">
      <c r="A132" s="17"/>
      <c r="B132" s="278" t="s">
        <v>247</v>
      </c>
      <c r="C132" s="279"/>
      <c r="D132" s="273"/>
      <c r="E132" s="274"/>
      <c r="F132" s="241"/>
      <c r="G132" s="242"/>
      <c r="H132" s="231"/>
      <c r="I132" s="17"/>
      <c r="J132" s="133"/>
      <c r="K132" s="130"/>
      <c r="L132" s="32"/>
    </row>
    <row r="133" spans="1:12" ht="15.4" x14ac:dyDescent="0.45">
      <c r="A133" s="17"/>
      <c r="B133" s="278" t="s">
        <v>248</v>
      </c>
      <c r="C133" s="279"/>
      <c r="D133" s="273"/>
      <c r="E133" s="274"/>
      <c r="F133" s="241"/>
      <c r="G133" s="242"/>
      <c r="H133" s="231"/>
      <c r="I133" s="17"/>
      <c r="J133" s="127"/>
      <c r="K133" s="132"/>
      <c r="L133" s="32"/>
    </row>
    <row r="134" spans="1:12" s="41" customFormat="1" ht="15.4" x14ac:dyDescent="0.45">
      <c r="A134" s="17"/>
      <c r="B134" s="278" t="s">
        <v>249</v>
      </c>
      <c r="C134" s="279"/>
      <c r="D134" s="273"/>
      <c r="E134" s="274"/>
      <c r="F134" s="241"/>
      <c r="G134" s="242"/>
      <c r="H134" s="231"/>
      <c r="I134" s="17"/>
      <c r="J134" s="127"/>
      <c r="K134" s="132"/>
      <c r="L134" s="40"/>
    </row>
    <row r="135" spans="1:12" ht="15.4" x14ac:dyDescent="0.45">
      <c r="A135" s="17"/>
      <c r="B135" s="271" t="s">
        <v>16</v>
      </c>
      <c r="C135" s="272"/>
      <c r="D135" s="273"/>
      <c r="E135" s="274"/>
      <c r="F135" s="243"/>
      <c r="G135" s="280" t="str">
        <f>IF(E114="","",IF(AND(E121="",E122=""),"",IF(D92&lt;&gt;"Pay Stubs","", IF(YEAR(D94)=YEAR(E94), IF(OR(F135="", F135 = 0), (SUM(C135:E135)/3)*VLOOKUP(H90, PayPeriods, 3, FALSE), (F135/H94)*260), IF(G92=0,0,IF(OR(F135="", F135 = 0), SUM(C135:E135)/3*VLOOKUP(H90, PayPeriods, 3, FALSE), (F135/G92)*VLOOKUP(H90,PayPeriods,3,FALSE)))))))</f>
        <v/>
      </c>
      <c r="H135" s="235"/>
      <c r="I135" s="17"/>
      <c r="J135" s="403" t="s">
        <v>324</v>
      </c>
      <c r="K135" s="403"/>
      <c r="L135" s="25"/>
    </row>
    <row r="136" spans="1:12" ht="30.75" customHeight="1" x14ac:dyDescent="0.45">
      <c r="A136" s="17"/>
      <c r="B136" s="271" t="s">
        <v>33</v>
      </c>
      <c r="C136" s="272"/>
      <c r="D136" s="273"/>
      <c r="E136" s="274"/>
      <c r="F136" s="243"/>
      <c r="G136" s="281" t="str">
        <f>IF(E114="","",IF(AND(E121="",E122=""),"",IF(D92&lt;&gt;"Pay Stubs","", IF(YEAR(D94)=YEAR(E94), IF(OR(F136="", F136 = 0), (SUM(C136:E136)/3)*VLOOKUP(H90, PayPeriods, 3, FALSE), (F136/H94)*260), IF(G92=0,0,IF(OR(F136="", F136 = 0), SUM(C136:E136)/3*VLOOKUP(H90, PayPeriods, 3, FALSE), (F136/G92)*VLOOKUP(H90,PayPeriods,3,FALSE)))))))</f>
        <v/>
      </c>
      <c r="H136" s="235"/>
      <c r="I136" s="17"/>
      <c r="J136" s="403" t="s">
        <v>325</v>
      </c>
      <c r="K136" s="403"/>
      <c r="L136" s="16"/>
    </row>
    <row r="137" spans="1:12" ht="15.75" customHeight="1" x14ac:dyDescent="0.45">
      <c r="A137" s="17"/>
      <c r="B137" s="259" t="s">
        <v>103</v>
      </c>
      <c r="C137" s="272"/>
      <c r="D137" s="273"/>
      <c r="E137" s="274"/>
      <c r="F137" s="243"/>
      <c r="G137" s="280" t="str">
        <f>IF(E114 = "", "", IF(AND(E121 = "", E122=""), "", IF(D92 = "Pay Stubs", (G125+G135+G136), "")))</f>
        <v/>
      </c>
      <c r="H137" s="157" t="str">
        <f>IF(E114= "", "", IF(AND(E121="", E122 = ""), "", IF(D92 = "Pay Stubs", IF(YEAR(D94) = YEAR(F94), (F137/H94) *260, IF(G92 = 0, 0, (F137/G92)*VLOOKUP(H90,PayPeriods,3,FALSE))), "")))</f>
        <v/>
      </c>
      <c r="I137" s="17"/>
      <c r="J137" s="403" t="s">
        <v>326</v>
      </c>
      <c r="K137" s="403"/>
      <c r="L137" s="16"/>
    </row>
    <row r="138" spans="1:12" ht="15.4" x14ac:dyDescent="0.45">
      <c r="A138" s="17"/>
      <c r="B138" s="114"/>
      <c r="C138" s="183"/>
      <c r="D138" s="183"/>
      <c r="E138" s="183"/>
      <c r="F138" s="183"/>
      <c r="G138" s="183"/>
      <c r="H138" s="183"/>
      <c r="I138" s="17"/>
      <c r="J138" s="351"/>
      <c r="K138" s="351"/>
      <c r="L138" s="16"/>
    </row>
    <row r="139" spans="1:12" ht="15.75" customHeight="1" x14ac:dyDescent="0.45">
      <c r="A139" s="17"/>
      <c r="B139" s="282" t="str">
        <f>IF(D92 = "VOE", "", IF((F125+F135+F136) = 0, "",IF((F125+F135+F136) = F137, "", "Year to Date Base pay, Overtime and Other income do not add to the Gross Wages, please correct or explain.")))</f>
        <v/>
      </c>
      <c r="C139" s="73"/>
      <c r="D139" s="73"/>
      <c r="E139" s="183"/>
      <c r="F139" s="78"/>
      <c r="G139" s="78"/>
      <c r="H139" s="78"/>
      <c r="I139" s="22"/>
      <c r="J139" s="351"/>
      <c r="K139" s="351"/>
      <c r="L139" s="16"/>
    </row>
    <row r="140" spans="1:12" ht="15.75" customHeight="1" x14ac:dyDescent="0.45">
      <c r="A140" s="17"/>
      <c r="B140" s="282" t="str">
        <f>IF(D92 = "VOE", "", IF(F137 &lt; E137, "Year to Date Gross Wages must be greater than or equal to the last pay stub", ""))</f>
        <v/>
      </c>
      <c r="C140" s="73"/>
      <c r="D140" s="73"/>
      <c r="E140" s="78"/>
      <c r="F140" s="78"/>
      <c r="G140" s="78"/>
      <c r="H140" s="78"/>
      <c r="I140" s="22"/>
      <c r="J140" s="351"/>
      <c r="K140" s="351"/>
      <c r="L140" s="16"/>
    </row>
    <row r="141" spans="1:12" ht="15.75" customHeight="1" x14ac:dyDescent="0.45">
      <c r="A141" s="17"/>
      <c r="B141" s="73"/>
      <c r="C141" s="282"/>
      <c r="D141" s="73"/>
      <c r="E141" s="78"/>
      <c r="F141" s="78"/>
      <c r="G141" s="78"/>
      <c r="H141" s="78"/>
      <c r="I141" s="22"/>
      <c r="J141" s="351"/>
      <c r="K141" s="351"/>
      <c r="L141" s="16"/>
    </row>
    <row r="142" spans="1:12" ht="15.75" customHeight="1" x14ac:dyDescent="0.45">
      <c r="A142" s="17"/>
      <c r="B142" s="283" t="str">
        <f xml:space="preserve"> IF(AND(B143 = "", B144 = ""), "", "If Regular Base Hours and/or Base Pay Rate are not provided on the check stubs, enter the numbers calculated below.")</f>
        <v/>
      </c>
      <c r="C142" s="282"/>
      <c r="D142" s="73"/>
      <c r="E142" s="78"/>
      <c r="F142" s="78"/>
      <c r="G142" s="78"/>
      <c r="H142" s="78"/>
      <c r="I142" s="22"/>
      <c r="J142" s="351"/>
      <c r="K142" s="351"/>
      <c r="L142" s="16"/>
    </row>
    <row r="143" spans="1:12" ht="15.75" customHeight="1" x14ac:dyDescent="0.45">
      <c r="A143" s="17"/>
      <c r="B143" s="284" t="str">
        <f>IF(D92 = "Pay Stubs", IF(G124 = "Hourly Pay Rate", IF(AND(C143="", D143 = "", E143 = ""), "","Hours Calculator"), ""), "")</f>
        <v/>
      </c>
      <c r="C143" s="285" t="str">
        <f>IF(D92 = "Pay Stubs", IF(G124 = "Hourly Pay Rate", IF(C124 = "", "",C125/C124), ""), "")</f>
        <v/>
      </c>
      <c r="D143" s="285" t="str">
        <f>IF(D92 = "Pay Stubs", IF(G124 = "Hourly Pay Rate", IF(D124 = "", "", D125/D124), ""), "")</f>
        <v/>
      </c>
      <c r="E143" s="285" t="str">
        <f>IF(D92 = "Pay Stubs", IF(G124 = "Hourly Pay Rate", IF(E124 = "", "", E125/E124), ""), "")</f>
        <v/>
      </c>
      <c r="F143" s="78"/>
      <c r="G143" s="75"/>
      <c r="H143" s="73"/>
      <c r="I143" s="22"/>
      <c r="J143" s="351"/>
      <c r="K143" s="351"/>
      <c r="L143" s="16"/>
    </row>
    <row r="144" spans="1:12" ht="15.75" customHeight="1" x14ac:dyDescent="0.45">
      <c r="A144" s="17"/>
      <c r="B144" s="284" t="str">
        <f>IF(D92 = "Pay Stubs", IF(G124 = "Hourly Pay Rate", IF(AND(C144="", D144 = "", E144 = ""), "","Rate Calculator"), ""), "")</f>
        <v/>
      </c>
      <c r="C144" s="286" t="str">
        <f>IF(D92 = "Pay Stubs", IF(G124="Hourly Pay Rate", IF(OR(C123 = "",C123 = 0), "", C125/C123),""), "")</f>
        <v/>
      </c>
      <c r="D144" s="286" t="str">
        <f>IF(D92="Pay Stubs",IF(G124="Hourly Pay Rate",IF(OR(D123="", D123 = 0),"",D125/D123), ""),"")</f>
        <v/>
      </c>
      <c r="E144" s="286" t="str">
        <f>IF(D92 = "Pay Stubs", IF(G124="Hourly Pay Rate", IF(OR(E123 = "",E123 = 0), "", E125/E123), ""), "")</f>
        <v/>
      </c>
      <c r="F144" s="73"/>
      <c r="G144" s="75"/>
      <c r="H144" s="73"/>
      <c r="I144" s="22"/>
      <c r="J144" s="351"/>
      <c r="K144" s="351"/>
      <c r="L144" s="16"/>
    </row>
    <row r="145" spans="1:13" ht="15.75" customHeight="1" x14ac:dyDescent="0.45">
      <c r="A145" s="17"/>
      <c r="B145" s="78"/>
      <c r="C145" s="78"/>
      <c r="D145" s="78"/>
      <c r="E145" s="78"/>
      <c r="F145" s="78"/>
      <c r="G145" s="73"/>
      <c r="H145" s="287"/>
      <c r="I145" s="22"/>
      <c r="J145" s="351"/>
      <c r="K145" s="351"/>
      <c r="L145" s="16"/>
    </row>
    <row r="146" spans="1:13" ht="15.75" customHeight="1" x14ac:dyDescent="0.45">
      <c r="A146" s="17"/>
      <c r="B146" s="73"/>
      <c r="C146" s="73"/>
      <c r="D146" s="73"/>
      <c r="E146" s="73"/>
      <c r="F146" s="73"/>
      <c r="G146" s="73"/>
      <c r="H146" s="73"/>
      <c r="I146" s="17"/>
      <c r="J146" s="351"/>
      <c r="K146" s="351"/>
      <c r="L146" s="16"/>
    </row>
    <row r="147" spans="1:13" ht="15.75" customHeight="1" thickBot="1" x14ac:dyDescent="0.5">
      <c r="A147" s="17"/>
      <c r="B147" s="184" t="s">
        <v>59</v>
      </c>
      <c r="C147" s="185"/>
      <c r="D147" s="186" t="str">
        <f>E5</f>
        <v>Name not entered on Household Summary</v>
      </c>
      <c r="E147" s="185"/>
      <c r="F147" s="185"/>
      <c r="G147" s="185"/>
      <c r="H147" s="321" t="s">
        <v>234</v>
      </c>
      <c r="I147" s="22"/>
      <c r="J147" s="351"/>
      <c r="K147" s="351"/>
      <c r="L147" s="16"/>
    </row>
    <row r="148" spans="1:13" ht="15.75" customHeight="1" thickTop="1" thickBot="1" x14ac:dyDescent="0.5">
      <c r="A148" s="17"/>
      <c r="B148" s="187"/>
      <c r="C148" s="188"/>
      <c r="D148" s="189"/>
      <c r="E148" s="189"/>
      <c r="F148" s="189"/>
      <c r="G148" s="189"/>
      <c r="H148" s="190"/>
      <c r="I148" s="17"/>
      <c r="J148" s="413" t="s">
        <v>330</v>
      </c>
      <c r="K148" s="413"/>
      <c r="L148" s="16"/>
    </row>
    <row r="149" spans="1:13" ht="15.75" customHeight="1" thickBot="1" x14ac:dyDescent="0.5">
      <c r="A149" s="17"/>
      <c r="B149" s="191" t="s">
        <v>32</v>
      </c>
      <c r="C149" s="188" t="s">
        <v>6</v>
      </c>
      <c r="D149" s="352"/>
      <c r="E149" s="353"/>
      <c r="F149" s="353"/>
      <c r="G149" s="354"/>
      <c r="H149" s="192" t="str">
        <f>IF(D151="VOE", E161, IF(D151 = "Pay Stubs", E173, ""))</f>
        <v/>
      </c>
      <c r="I149" s="22"/>
      <c r="J149" s="351" t="s">
        <v>336</v>
      </c>
      <c r="K149" s="351"/>
      <c r="L149" s="16"/>
    </row>
    <row r="150" spans="1:13" ht="15.75" customHeight="1" thickBot="1" x14ac:dyDescent="0.5">
      <c r="A150" s="17"/>
      <c r="B150" s="191"/>
      <c r="C150" s="188"/>
      <c r="D150" s="193"/>
      <c r="E150" s="194"/>
      <c r="F150" s="194"/>
      <c r="G150" s="195" t="s">
        <v>70</v>
      </c>
      <c r="H150" s="196" t="s">
        <v>61</v>
      </c>
      <c r="I150" s="22"/>
      <c r="J150" s="351" t="s">
        <v>313</v>
      </c>
      <c r="K150" s="351"/>
      <c r="L150" s="16"/>
    </row>
    <row r="151" spans="1:13" ht="16.5" customHeight="1" thickBot="1" x14ac:dyDescent="0.5">
      <c r="A151" s="17"/>
      <c r="B151" s="191"/>
      <c r="C151" s="197" t="s">
        <v>36</v>
      </c>
      <c r="D151" s="198"/>
      <c r="E151" s="199" t="str">
        <f>IF(ISNUMBER(SEARCH("VOE",D151)),"Warning: Fill VOE Sec Only!!","Warning: Fill PayStubs Sec Only!!")</f>
        <v>Warning: Fill PayStubs Sec Only!!</v>
      </c>
      <c r="F151" s="200"/>
      <c r="G151" s="201" t="e">
        <f>IF(OR(H149 = "Monthly", H149="Semi-Monthly"), IF(D151="VOE", H162, IF(D151 = "Pay Stubs", F175, "")), ROUNDUP(H151,0))</f>
        <v>#VALUE!</v>
      </c>
      <c r="H151" s="288" t="e">
        <f>G153/(VLOOKUP(H149, PayPeriods, 2, FALSE))</f>
        <v>#VALUE!</v>
      </c>
      <c r="I151" s="22"/>
      <c r="J151" s="351" t="s">
        <v>337</v>
      </c>
      <c r="K151" s="351"/>
      <c r="L151" s="16"/>
    </row>
    <row r="152" spans="1:13" ht="15.75" thickBot="1" x14ac:dyDescent="0.5">
      <c r="A152" s="17"/>
      <c r="B152" s="191"/>
      <c r="C152" s="188"/>
      <c r="D152" s="203"/>
      <c r="E152" s="200"/>
      <c r="F152" s="195" t="s">
        <v>22</v>
      </c>
      <c r="G152" s="195" t="s">
        <v>72</v>
      </c>
      <c r="H152" s="196" t="s">
        <v>69</v>
      </c>
      <c r="I152" s="22"/>
      <c r="J152" s="351"/>
      <c r="K152" s="351"/>
      <c r="L152" s="16"/>
    </row>
    <row r="153" spans="1:13" ht="15.75" thickBot="1" x14ac:dyDescent="0.5">
      <c r="A153" s="17"/>
      <c r="B153" s="187"/>
      <c r="C153" s="197" t="s">
        <v>0</v>
      </c>
      <c r="D153" s="198"/>
      <c r="E153" s="204" t="e">
        <f>CONCATENATE("1/1/",YEAR(F153))</f>
        <v>#VALUE!</v>
      </c>
      <c r="F153" s="205" t="str">
        <f>IF(D151 = "VOE", E162, IF(D151 = "Pay Stubs", IF(OR(C181 = "", D181="",E181 = ""), IF(OR(C180 = "",D180="", E180=""), "", E180), E181),""))</f>
        <v/>
      </c>
      <c r="G153" s="205" t="e">
        <f>IF(YEAR(D153) = YEAR(F153), F153-D153+1,F153-E153+1)</f>
        <v>#VALUE!</v>
      </c>
      <c r="H153" s="206" t="e">
        <f>ROUNDUP(G153*(5/7), 0)</f>
        <v>#VALUE!</v>
      </c>
      <c r="I153" s="17"/>
      <c r="J153" s="351"/>
      <c r="K153" s="351"/>
      <c r="L153" s="16"/>
    </row>
    <row r="154" spans="1:13" ht="7.5" customHeight="1" thickBot="1" x14ac:dyDescent="0.5">
      <c r="A154" s="17"/>
      <c r="B154" s="207"/>
      <c r="C154" s="208"/>
      <c r="D154" s="209"/>
      <c r="E154" s="210"/>
      <c r="F154" s="210"/>
      <c r="G154" s="211" t="s">
        <v>71</v>
      </c>
      <c r="H154" s="212" t="str">
        <f>IF(D151 = "VOE", IF(E159&gt;VLOOKUP(H149, PayPeriods, 6, FALSE), VLOOKUP(H149, PayPeriods, 6, FALSE), E159),IF(D151="Pay Stubs", IF((C182+D182+E182)/3 &gt; VLOOKUP(H149, PayPeriods, 6, FALSE), VLOOKUP(H149, PayPeriods, 6, FALSE), (C182+D182+E182)/3), ""))</f>
        <v/>
      </c>
      <c r="I154" s="22"/>
      <c r="J154" s="351"/>
      <c r="K154" s="351"/>
      <c r="L154" s="16"/>
    </row>
    <row r="155" spans="1:13" ht="14.25" customHeight="1" thickTop="1" x14ac:dyDescent="0.45">
      <c r="A155" s="17"/>
      <c r="B155" s="168"/>
      <c r="C155" s="78"/>
      <c r="D155" s="213"/>
      <c r="E155" s="214"/>
      <c r="F155" s="214"/>
      <c r="G155" s="78"/>
      <c r="H155" s="215"/>
      <c r="I155" s="22"/>
      <c r="J155" s="127"/>
      <c r="K155" s="128"/>
      <c r="L155" s="26"/>
      <c r="M155" s="26"/>
    </row>
    <row r="156" spans="1:13" ht="14.25" customHeight="1" x14ac:dyDescent="0.45">
      <c r="A156" s="17"/>
      <c r="B156" s="216" t="s">
        <v>9</v>
      </c>
      <c r="C156" s="355" t="s">
        <v>38</v>
      </c>
      <c r="D156" s="355"/>
      <c r="E156" s="355"/>
      <c r="F156" s="355"/>
      <c r="G156" s="355"/>
      <c r="H156" s="356"/>
      <c r="I156" s="22"/>
      <c r="J156" s="404" t="s">
        <v>176</v>
      </c>
      <c r="K156" s="404"/>
      <c r="L156" s="26"/>
      <c r="M156" s="26"/>
    </row>
    <row r="157" spans="1:13" ht="16.5" customHeight="1" x14ac:dyDescent="0.45">
      <c r="A157" s="17"/>
      <c r="B157" s="217"/>
      <c r="C157" s="78"/>
      <c r="D157" s="213"/>
      <c r="E157" s="218"/>
      <c r="F157" s="218"/>
      <c r="G157" s="78"/>
      <c r="H157" s="219"/>
      <c r="I157" s="22"/>
      <c r="J157" s="403"/>
      <c r="K157" s="403"/>
      <c r="L157" s="26"/>
      <c r="M157" s="26"/>
    </row>
    <row r="158" spans="1:13" ht="24.75" customHeight="1" thickBot="1" x14ac:dyDescent="0.5">
      <c r="A158" s="17"/>
      <c r="B158" s="217"/>
      <c r="C158" s="73"/>
      <c r="D158" s="73"/>
      <c r="E158" s="220" t="s">
        <v>37</v>
      </c>
      <c r="F158" s="221" t="s">
        <v>50</v>
      </c>
      <c r="G158" s="221" t="s">
        <v>49</v>
      </c>
      <c r="H158" s="221" t="s">
        <v>51</v>
      </c>
      <c r="I158" s="24"/>
      <c r="J158" s="403" t="s">
        <v>314</v>
      </c>
      <c r="K158" s="403"/>
      <c r="L158" s="26"/>
      <c r="M158" s="26"/>
    </row>
    <row r="159" spans="1:13" ht="15.75" thickBot="1" x14ac:dyDescent="0.5">
      <c r="A159" s="17"/>
      <c r="B159" s="168"/>
      <c r="C159" s="406" t="s">
        <v>34</v>
      </c>
      <c r="D159" s="407"/>
      <c r="E159" s="222"/>
      <c r="F159" s="223"/>
      <c r="G159" s="224"/>
      <c r="H159" s="225"/>
      <c r="I159" s="22"/>
      <c r="J159" s="403"/>
      <c r="K159" s="403"/>
      <c r="L159" s="25"/>
    </row>
    <row r="160" spans="1:13" ht="15.75" thickBot="1" x14ac:dyDescent="0.5">
      <c r="A160" s="17"/>
      <c r="B160" s="357" t="str">
        <f>IF(D151 = "VOE", IF(G160 = "Hourly Pay Rate", IF(E159&gt;VLOOKUP(H149,PayPeriods,6,FALSE),CONCATENATE("    Average hours &gt; ", ROUND(VLOOKUP(H149, PayPeriods, 6, FALSE),2), " (Standard Work Hours in Year / Pay Periods in Year);  ", ROUND(VLOOKUP(H149, PayPeriods, 6, FALSE),2), " hours used."), ""), ""), "")</f>
        <v/>
      </c>
      <c r="C160" s="408" t="s">
        <v>27</v>
      </c>
      <c r="D160" s="409"/>
      <c r="E160" s="327"/>
      <c r="F160" s="226" t="s">
        <v>99</v>
      </c>
      <c r="G160" s="358"/>
      <c r="H160" s="359"/>
      <c r="I160" s="22"/>
      <c r="J160" s="129" t="s">
        <v>315</v>
      </c>
      <c r="K160" s="130" t="s">
        <v>316</v>
      </c>
      <c r="L160" s="25"/>
    </row>
    <row r="161" spans="1:25" ht="15.75" customHeight="1" x14ac:dyDescent="0.45">
      <c r="A161" s="17"/>
      <c r="B161" s="357"/>
      <c r="C161" s="406" t="s">
        <v>35</v>
      </c>
      <c r="D161" s="407"/>
      <c r="E161" s="227"/>
      <c r="F161" s="360" t="str">
        <f>IF(AND(E161 &lt;&gt; "Monthly", E161 &lt;&gt; "Semi-Monthly", H162&gt;0), "Payroll Frequency changed, delete value in H66", "")</f>
        <v/>
      </c>
      <c r="G161" s="361"/>
      <c r="H161" s="362"/>
      <c r="I161" s="22"/>
      <c r="J161" s="403" t="s">
        <v>317</v>
      </c>
      <c r="K161" s="403"/>
      <c r="L161" s="25"/>
    </row>
    <row r="162" spans="1:25" ht="15" customHeight="1" x14ac:dyDescent="0.45">
      <c r="A162" s="17"/>
      <c r="B162" s="357"/>
      <c r="C162" s="406" t="s">
        <v>22</v>
      </c>
      <c r="D162" s="407"/>
      <c r="E162" s="228"/>
      <c r="F162" s="363" t="str">
        <f>IF(D151 = "VOE", IF(H149 &lt;&gt; "", IF(H149 = "Annual", "1 pay period", IF(OR(E161="Semi-Monthly", E161 = "Monthly"), "Enter # of Pay Periods to Date", IF(E162 = "", "",CONCATENATE(G151," pay periods to date")))), ""), "")</f>
        <v/>
      </c>
      <c r="G162" s="363"/>
      <c r="H162" s="229"/>
      <c r="I162" s="31">
        <f>IF(F162 = "Enter # of Pay Periods to Date", 50, 0)</f>
        <v>0</v>
      </c>
      <c r="J162" s="351" t="s">
        <v>318</v>
      </c>
      <c r="K162" s="351"/>
      <c r="L162" s="25"/>
    </row>
    <row r="163" spans="1:25" ht="15.4" x14ac:dyDescent="0.45">
      <c r="A163" s="17"/>
      <c r="B163" s="357"/>
      <c r="C163" s="364" t="s">
        <v>242</v>
      </c>
      <c r="D163" s="365"/>
      <c r="E163" s="230"/>
      <c r="F163" s="171" t="str">
        <f>IF(G163 = "", "", IF(G163 = 0, 0, G163/VLOOKUP(H149, PayPeriods, 3, FALSE)))</f>
        <v/>
      </c>
      <c r="G163" s="157" t="str">
        <f>IF(OR(G160="", E161 = "", E162=""), "", IF(D151="VOE",IF(G160="Hourly Pay Rate",H154*E160*VLOOKUP(H149, PayPeriods, 4, FALSE) *(VLOOKUP(H149,PayPeriods,3,FALSE)),E160*VLOOKUP(G160,PayRates,2,FALSE)),""))</f>
        <v/>
      </c>
      <c r="H163" s="231"/>
      <c r="I163" s="23"/>
      <c r="J163" s="351"/>
      <c r="K163" s="351"/>
    </row>
    <row r="164" spans="1:25" ht="17.25" customHeight="1" x14ac:dyDescent="0.45">
      <c r="A164" s="17"/>
      <c r="B164" s="232"/>
      <c r="C164" s="364" t="s">
        <v>16</v>
      </c>
      <c r="D164" s="365"/>
      <c r="E164" s="230"/>
      <c r="F164" s="233" t="str">
        <f>IF(OR(G160="", E161 = "", E162=""), "", IF(D151="VOE",IF(YEAR(D153) = YEAR(E153), (E164/H153)*VLOOKUP(H149, PayPeriods, 5,FALSE), IF(G151 = 0, 0, E164/G151)), ""))</f>
        <v/>
      </c>
      <c r="G164" s="234" t="str">
        <f>IF(OR(G160="", E161 = "", E162=""), "", IF(D151= "VOE", IF(YEAR(D153) = YEAR(E153), (E164/H153)*VLOOKUP(H149, PayPeriods, 5, FALSE) * VLOOKUP(H149, PayPeriods, 3,FALSE), IF(G151 = 0, 0, (E164/G151)*VLOOKUP(H149, PayPeriods, 3, FALSE))), ""))</f>
        <v/>
      </c>
      <c r="H164" s="235"/>
      <c r="I164" s="23"/>
      <c r="J164" s="351"/>
      <c r="K164" s="351"/>
    </row>
    <row r="165" spans="1:25" ht="16.5" customHeight="1" x14ac:dyDescent="0.45">
      <c r="A165" s="17"/>
      <c r="B165" s="236"/>
      <c r="C165" s="366" t="s">
        <v>29</v>
      </c>
      <c r="D165" s="367"/>
      <c r="E165" s="237"/>
      <c r="F165" s="238"/>
      <c r="G165" s="239"/>
      <c r="H165" s="240"/>
      <c r="I165" s="23"/>
      <c r="J165" s="403" t="s">
        <v>319</v>
      </c>
      <c r="K165" s="403"/>
    </row>
    <row r="166" spans="1:25" ht="16.5" customHeight="1" x14ac:dyDescent="0.45">
      <c r="A166" s="17"/>
      <c r="B166" s="236"/>
      <c r="C166" s="368"/>
      <c r="D166" s="369"/>
      <c r="E166" s="241"/>
      <c r="F166" s="242" t="str">
        <f>IF(OR(G160="", E161 = "", E162=""), "", IF(D151="VOE", IF(YEAR(D153) = YEAR(E153), (E166/H153)*VLOOKUP(H149, PayPeriods, 5,FALSE), IF(G151 = 0, 0, E166/G151)),""))</f>
        <v/>
      </c>
      <c r="G166" s="180" t="str">
        <f>IF(OR(G160="", E161 = "", E162=""), "", IF(D151 = "VOE", IF(YEAR(D153) = YEAR(E153), (E166/H153)*VLOOKUP(H149, PayPeriods, 5, FALSE) * VLOOKUP(H149, PayPeriods, 3,FALSE), IF(G151 = 0, 0, E166/G151)*VLOOKUP(H149, PayPeriods, 3, FALSE)), ""))</f>
        <v/>
      </c>
      <c r="H166" s="231"/>
      <c r="I166" s="23"/>
      <c r="J166" s="403"/>
      <c r="K166" s="403"/>
    </row>
    <row r="167" spans="1:25" ht="16.5" customHeight="1" x14ac:dyDescent="0.45">
      <c r="A167" s="17"/>
      <c r="B167" s="236"/>
      <c r="C167" s="364" t="s">
        <v>39</v>
      </c>
      <c r="D167" s="365"/>
      <c r="E167" s="243"/>
      <c r="F167" s="244"/>
      <c r="G167" s="157" t="str">
        <f>IF(OR(G160="", E161 = "", E162=""), "", IF(D151 = "VOE", SUM(G163:G166),""))</f>
        <v/>
      </c>
      <c r="H167" s="155" t="str">
        <f>IF(OR(G160="",E161="",E162=""),"",IF(D151="VOE",IF(YEAR(D153) = YEAR(F153), (E167/H153) *260, IF(G151=0,0,(E167/G151)*VLOOKUP(H149,PayPeriods,3,FALSE))),""))</f>
        <v/>
      </c>
      <c r="I167" s="22"/>
      <c r="J167" s="403"/>
      <c r="K167" s="403"/>
    </row>
    <row r="168" spans="1:25" ht="15.4" x14ac:dyDescent="0.45">
      <c r="A168" s="17"/>
      <c r="B168" s="236"/>
      <c r="C168" s="364" t="str">
        <f>IF(E162="","Gross Pay Prior Year",CONCATENATE("Gross Pay ",YEAR(E162)-1))</f>
        <v>Gross Pay Prior Year</v>
      </c>
      <c r="D168" s="365"/>
      <c r="E168" s="243"/>
      <c r="F168" s="183"/>
      <c r="G168" s="183"/>
      <c r="H168" s="245"/>
      <c r="I168" s="22"/>
      <c r="J168" s="351"/>
      <c r="K168" s="351"/>
    </row>
    <row r="169" spans="1:25" ht="16.5" customHeight="1" thickBot="1" x14ac:dyDescent="0.5">
      <c r="A169" s="17"/>
      <c r="B169" s="246"/>
      <c r="C169" s="364" t="str">
        <f>IF(E162="","Gross Pay Prior Year",CONCATENATE("Gross Pay ",YEAR(E162)-2))</f>
        <v>Gross Pay Prior Year</v>
      </c>
      <c r="D169" s="365"/>
      <c r="E169" s="247"/>
      <c r="F169" s="183"/>
      <c r="G169" s="183"/>
      <c r="H169" s="245"/>
      <c r="I169" s="22"/>
      <c r="J169" s="351" t="s">
        <v>320</v>
      </c>
      <c r="K169" s="351"/>
    </row>
    <row r="170" spans="1:25" ht="13.5" customHeight="1" x14ac:dyDescent="0.45">
      <c r="A170" s="17"/>
      <c r="B170" s="168"/>
      <c r="C170" s="78"/>
      <c r="D170" s="78"/>
      <c r="E170" s="183"/>
      <c r="F170" s="183"/>
      <c r="G170" s="183"/>
      <c r="H170" s="245"/>
      <c r="I170" s="22"/>
      <c r="J170" s="351"/>
      <c r="K170" s="351"/>
    </row>
    <row r="171" spans="1:25" ht="13.5" customHeight="1" x14ac:dyDescent="0.45">
      <c r="A171" s="17"/>
      <c r="B171" s="410" t="str">
        <f>IF(D151="VOE", IF(E163+E164+E166= E167, "", "Base Pay + Overtime + Commissions/Tips do not add to the Gross Pay (Current Year).  Please correct the numbers or explain the difference."), "")</f>
        <v/>
      </c>
      <c r="C171" s="411"/>
      <c r="D171" s="411"/>
      <c r="E171" s="411"/>
      <c r="F171" s="411"/>
      <c r="G171" s="411"/>
      <c r="H171" s="412"/>
      <c r="I171" s="22"/>
      <c r="J171" s="131"/>
      <c r="K171" s="129"/>
    </row>
    <row r="172" spans="1:25" ht="15.75" customHeight="1" thickBot="1" x14ac:dyDescent="0.5">
      <c r="A172" s="17"/>
      <c r="B172" s="236"/>
      <c r="C172" s="405"/>
      <c r="D172" s="405"/>
      <c r="E172" s="70"/>
      <c r="F172" s="70"/>
      <c r="G172" s="248" t="s">
        <v>7</v>
      </c>
      <c r="H172" s="249">
        <f>IF(OR(C181 = "", D181="", E181=""), IF(OR(C180 = "", D180 = "", E180 = ""), (E179-C179)/2, (E180-C180)/2), (E181-C181)/2)</f>
        <v>0</v>
      </c>
      <c r="I172" s="22"/>
      <c r="J172" s="351"/>
      <c r="K172" s="351"/>
    </row>
    <row r="173" spans="1:25" ht="16.5" customHeight="1" thickBot="1" x14ac:dyDescent="0.5">
      <c r="A173" s="17"/>
      <c r="B173" s="250" t="s">
        <v>17</v>
      </c>
      <c r="C173" s="370" t="s">
        <v>115</v>
      </c>
      <c r="D173" s="370"/>
      <c r="E173" s="251"/>
      <c r="F173" s="371" t="s">
        <v>54</v>
      </c>
      <c r="G173" s="371"/>
      <c r="H173" s="252" t="str">
        <f>IF(OR(H172="", H172 = 0, H172&gt;31), "", IF(H172 &gt;20, "Monthly", IF(H172&gt;14, "Semi-Monthly", IF(H172&gt;9, "Bi-Weekly", "Weekly"))))</f>
        <v/>
      </c>
      <c r="I173" s="22"/>
      <c r="J173" s="404" t="s">
        <v>229</v>
      </c>
      <c r="K173" s="404"/>
    </row>
    <row r="174" spans="1:25" ht="15.4" x14ac:dyDescent="0.45">
      <c r="A174" s="17"/>
      <c r="B174" s="253"/>
      <c r="C174" s="254"/>
      <c r="D174" s="254"/>
      <c r="E174" s="254"/>
      <c r="F174" s="255"/>
      <c r="G174" s="255"/>
      <c r="H174" s="252"/>
      <c r="I174" s="22"/>
      <c r="J174" s="351"/>
      <c r="K174" s="351"/>
    </row>
    <row r="175" spans="1:25" ht="15.75" customHeight="1" x14ac:dyDescent="0.45">
      <c r="A175" s="17"/>
      <c r="B175" s="168"/>
      <c r="C175" s="372" t="str">
        <f>IF(D151="Pay Stubs",IF(H149&lt;&gt;"",IF(OR(H149="Semi-Monthly",H149="Monthly"),"Enter number of Pay Periods to Date", IF(F175&gt;0,"Payroll Frequency changed, delete value in F173", "")),""), "")</f>
        <v/>
      </c>
      <c r="D175" s="372"/>
      <c r="E175" s="372"/>
      <c r="F175" s="256"/>
      <c r="G175" s="257">
        <f>IF(C175 = "Enter number of Pay Periods to Date", 50, 0)</f>
        <v>0</v>
      </c>
      <c r="H175" s="252"/>
      <c r="I175" s="22"/>
      <c r="J175" s="403" t="s">
        <v>321</v>
      </c>
      <c r="K175" s="403"/>
      <c r="P175" s="25"/>
      <c r="Q175" s="26"/>
      <c r="R175" s="26"/>
      <c r="S175" s="26"/>
      <c r="T175" s="26"/>
      <c r="U175" s="26"/>
      <c r="V175" s="26"/>
      <c r="W175" s="26"/>
      <c r="X175" s="26"/>
      <c r="Y175" s="26"/>
    </row>
    <row r="176" spans="1:25" ht="27.75" customHeight="1" x14ac:dyDescent="0.45">
      <c r="A176" s="17"/>
      <c r="B176" s="217"/>
      <c r="C176" s="373" t="str">
        <f xml:space="preserve"> IF(AND(OR(G196="", G196 = 0), OR(H196="", H196=0)), "", IF(H172&gt;31, "Pay stubs do not appear to be consecutive based on dates entered.", IF(OR( E180 &lt; C180, E180 &lt;D180, E181 &lt; C181, E181 &lt;D181), "Pay Stubs may be out of order.  Please check dates.",IF(H173 = "", "", IF(E173 = H173, "", "If Payroll Frequency selected does not equal Recommended please provide an explanation.")))))</f>
        <v/>
      </c>
      <c r="D176" s="373"/>
      <c r="E176" s="373"/>
      <c r="F176" s="373"/>
      <c r="G176" s="373"/>
      <c r="H176" s="374"/>
      <c r="I176" s="22"/>
      <c r="J176" s="403"/>
      <c r="K176" s="403"/>
      <c r="P176" s="27"/>
      <c r="Q176" s="26"/>
      <c r="R176" s="28"/>
      <c r="S176" s="29"/>
      <c r="T176" s="30"/>
      <c r="U176" s="30"/>
      <c r="V176" s="26"/>
    </row>
    <row r="177" spans="1:22" ht="15.75" customHeight="1" x14ac:dyDescent="0.45">
      <c r="A177" s="17"/>
      <c r="B177" s="168"/>
      <c r="C177" s="218"/>
      <c r="D177" s="78"/>
      <c r="E177" s="78"/>
      <c r="F177" s="78"/>
      <c r="G177" s="78"/>
      <c r="H177" s="219"/>
      <c r="I177" s="22"/>
      <c r="J177" s="351"/>
      <c r="K177" s="351"/>
      <c r="P177" s="26"/>
      <c r="Q177" s="26"/>
      <c r="R177" s="28"/>
      <c r="S177" s="29"/>
      <c r="T177" s="30"/>
      <c r="U177" s="30"/>
      <c r="V177" s="26"/>
    </row>
    <row r="178" spans="1:22" ht="23.65" thickBot="1" x14ac:dyDescent="0.5">
      <c r="A178" s="17"/>
      <c r="B178" s="258"/>
      <c r="C178" s="221" t="s">
        <v>66</v>
      </c>
      <c r="D178" s="221" t="s">
        <v>67</v>
      </c>
      <c r="E178" s="221" t="s">
        <v>250</v>
      </c>
      <c r="F178" s="220" t="s">
        <v>53</v>
      </c>
      <c r="G178" s="221" t="s">
        <v>52</v>
      </c>
      <c r="H178" s="221" t="s">
        <v>51</v>
      </c>
      <c r="I178" s="17"/>
      <c r="J178" s="351"/>
      <c r="K178" s="351"/>
      <c r="P178" s="26"/>
      <c r="Q178" s="26"/>
      <c r="R178" s="28"/>
      <c r="S178" s="29"/>
      <c r="T178" s="30"/>
      <c r="U178" s="30"/>
      <c r="V178" s="26"/>
    </row>
    <row r="179" spans="1:22" ht="15.75" customHeight="1" x14ac:dyDescent="0.45">
      <c r="A179" s="17"/>
      <c r="B179" s="259" t="s">
        <v>100</v>
      </c>
      <c r="C179" s="260"/>
      <c r="D179" s="261"/>
      <c r="E179" s="262"/>
      <c r="F179" s="375" t="str">
        <f>IF(D151 = "Pay Stubs", IF(AND(H149 &lt;&gt; "", F153 &lt;&gt; ""), IF(H149 = "Annual", "1 pay period to date", IF(OR(H149="Semi-Monthly", H149 = "Monthly"), "", IF(E173 = "", "",CONCATENATE(G151," pay periods to date")))), ""), "")</f>
        <v/>
      </c>
      <c r="G179" s="378" t="str">
        <f>IF(D151 = "Pay Stubs", IF(G183 = "Hourly Pay Rate", IF((C182+D182+E182)/3&gt;VLOOKUP(H149,PayPeriods,6,FALSE),CONCATENATE("Average hours &gt; ", ROUND(VLOOKUP(H149, PayPeriods, 6, FALSE),2), " (Standard Work Hours in Year / Pay Periods in Year); ", ROUND(VLOOKUP(H149, PayPeriods, 6, FALSE),2), " hours used to calculate base pay."), ""), ""), "")</f>
        <v/>
      </c>
      <c r="H179" s="379"/>
      <c r="I179" s="17"/>
      <c r="J179" s="403" t="s">
        <v>322</v>
      </c>
      <c r="K179" s="403"/>
      <c r="P179" s="26"/>
      <c r="Q179" s="26"/>
      <c r="R179" s="28"/>
      <c r="S179" s="29"/>
      <c r="T179" s="30"/>
      <c r="U179" s="30"/>
      <c r="V179" s="26"/>
    </row>
    <row r="180" spans="1:22" ht="15.75" customHeight="1" x14ac:dyDescent="0.45">
      <c r="A180" s="17"/>
      <c r="B180" s="259" t="s">
        <v>101</v>
      </c>
      <c r="C180" s="263"/>
      <c r="D180" s="264"/>
      <c r="E180" s="265"/>
      <c r="F180" s="376"/>
      <c r="G180" s="380"/>
      <c r="H180" s="381"/>
      <c r="I180" s="34"/>
      <c r="J180" s="403"/>
      <c r="K180" s="403"/>
      <c r="P180" s="26"/>
      <c r="Q180" s="26"/>
      <c r="R180" s="28"/>
      <c r="S180" s="29"/>
      <c r="T180" s="30"/>
      <c r="U180" s="30"/>
      <c r="V180" s="26"/>
    </row>
    <row r="181" spans="1:22" ht="20.25" customHeight="1" x14ac:dyDescent="0.45">
      <c r="A181" s="17"/>
      <c r="B181" s="259" t="s">
        <v>102</v>
      </c>
      <c r="C181" s="263"/>
      <c r="D181" s="264"/>
      <c r="E181" s="266"/>
      <c r="F181" s="376"/>
      <c r="G181" s="380"/>
      <c r="H181" s="381"/>
      <c r="I181" s="17"/>
      <c r="J181" s="403" t="s">
        <v>340</v>
      </c>
      <c r="K181" s="403"/>
      <c r="P181" s="26"/>
      <c r="Q181" s="26"/>
      <c r="R181" s="28"/>
      <c r="S181" s="29"/>
      <c r="T181" s="30"/>
      <c r="U181" s="30"/>
      <c r="V181" s="26"/>
    </row>
    <row r="182" spans="1:22" ht="15.75" thickBot="1" x14ac:dyDescent="0.5">
      <c r="A182" s="17"/>
      <c r="B182" s="267" t="s">
        <v>339</v>
      </c>
      <c r="C182" s="268"/>
      <c r="D182" s="269"/>
      <c r="E182" s="270"/>
      <c r="F182" s="377"/>
      <c r="G182" s="380"/>
      <c r="H182" s="381"/>
      <c r="I182" s="17"/>
      <c r="J182" s="403"/>
      <c r="K182" s="403"/>
      <c r="P182" s="26"/>
      <c r="Q182" s="26"/>
      <c r="R182" s="28"/>
      <c r="S182" s="29"/>
      <c r="T182" s="30"/>
      <c r="U182" s="30"/>
      <c r="V182" s="26"/>
    </row>
    <row r="183" spans="1:22" ht="15.75" thickBot="1" x14ac:dyDescent="0.5">
      <c r="A183" s="17"/>
      <c r="B183" s="271" t="s">
        <v>27</v>
      </c>
      <c r="C183" s="272"/>
      <c r="D183" s="273"/>
      <c r="E183" s="274"/>
      <c r="F183" s="275" t="s">
        <v>90</v>
      </c>
      <c r="G183" s="382"/>
      <c r="H183" s="383"/>
      <c r="I183" s="17"/>
      <c r="J183" s="403"/>
      <c r="K183" s="403"/>
      <c r="P183" s="26"/>
      <c r="Q183" s="26"/>
      <c r="R183" s="28"/>
      <c r="S183" s="29"/>
      <c r="T183" s="30"/>
      <c r="U183" s="30"/>
      <c r="V183" s="26"/>
    </row>
    <row r="184" spans="1:22" ht="15.75" customHeight="1" x14ac:dyDescent="0.45">
      <c r="A184" s="17"/>
      <c r="B184" s="276" t="s">
        <v>242</v>
      </c>
      <c r="C184" s="277">
        <f>SUM(C185:C193)</f>
        <v>0</v>
      </c>
      <c r="D184" s="277">
        <f t="shared" ref="D184:E184" si="3">SUM(D185:D193)</f>
        <v>0</v>
      </c>
      <c r="E184" s="277">
        <f t="shared" si="3"/>
        <v>0</v>
      </c>
      <c r="F184" s="277">
        <f>SUM(F185:F193)</f>
        <v>0</v>
      </c>
      <c r="G184" s="242" t="str">
        <f>IF(OR(E173 = "", G183 = ""), "", IF(AND(E180="", E181 = ""), "", IF(D151 = "Pay Stubs", IF(G183 = "Hourly Pay Rate", H154*E183*(VLOOKUP(H149,PayPeriods,3,FALSE)),E183*VLOOKUP(G183, PayRates, 2, FALSE)), "")))</f>
        <v/>
      </c>
      <c r="H184" s="231"/>
      <c r="I184" s="17"/>
      <c r="J184" s="351" t="s">
        <v>315</v>
      </c>
      <c r="K184" s="351"/>
      <c r="P184" s="26"/>
      <c r="Q184" s="26"/>
      <c r="R184" s="28"/>
      <c r="S184" s="29"/>
      <c r="T184" s="30"/>
      <c r="U184" s="30"/>
      <c r="V184" s="26"/>
    </row>
    <row r="185" spans="1:22" ht="15.75" customHeight="1" x14ac:dyDescent="0.45">
      <c r="A185" s="17"/>
      <c r="B185" s="278" t="s">
        <v>8</v>
      </c>
      <c r="C185" s="279"/>
      <c r="D185" s="273"/>
      <c r="E185" s="274"/>
      <c r="F185" s="241"/>
      <c r="G185" s="242"/>
      <c r="H185" s="231"/>
      <c r="I185" s="17"/>
      <c r="J185" s="351" t="s">
        <v>323</v>
      </c>
      <c r="K185" s="351"/>
      <c r="P185" s="26"/>
      <c r="Q185" s="26"/>
      <c r="R185" s="28"/>
      <c r="S185" s="29"/>
      <c r="T185" s="30"/>
      <c r="U185" s="30"/>
      <c r="V185" s="26"/>
    </row>
    <row r="186" spans="1:22" ht="15.75" customHeight="1" x14ac:dyDescent="0.45">
      <c r="A186" s="17"/>
      <c r="B186" s="278" t="s">
        <v>243</v>
      </c>
      <c r="C186" s="279"/>
      <c r="D186" s="273"/>
      <c r="E186" s="274"/>
      <c r="F186" s="241"/>
      <c r="G186" s="242"/>
      <c r="H186" s="231"/>
      <c r="I186" s="17"/>
      <c r="J186" s="351" t="s">
        <v>344</v>
      </c>
      <c r="K186" s="351"/>
      <c r="P186" s="26"/>
      <c r="Q186" s="26"/>
      <c r="R186" s="28"/>
      <c r="S186" s="29"/>
      <c r="T186" s="30"/>
      <c r="U186" s="30"/>
      <c r="V186" s="26"/>
    </row>
    <row r="187" spans="1:22" ht="30.75" customHeight="1" x14ac:dyDescent="0.45">
      <c r="A187" s="17"/>
      <c r="B187" s="278" t="s">
        <v>244</v>
      </c>
      <c r="C187" s="279"/>
      <c r="D187" s="273"/>
      <c r="E187" s="274"/>
      <c r="F187" s="241"/>
      <c r="G187" s="242"/>
      <c r="H187" s="231"/>
      <c r="I187" s="17"/>
      <c r="J187" s="351" t="s">
        <v>345</v>
      </c>
      <c r="K187" s="351"/>
      <c r="P187" s="26"/>
      <c r="Q187" s="26"/>
      <c r="R187" s="28"/>
      <c r="S187" s="29"/>
      <c r="T187" s="30"/>
      <c r="U187" s="30"/>
      <c r="V187" s="26"/>
    </row>
    <row r="188" spans="1:22" ht="15.75" customHeight="1" x14ac:dyDescent="0.45">
      <c r="A188" s="17"/>
      <c r="B188" s="278" t="s">
        <v>245</v>
      </c>
      <c r="C188" s="279"/>
      <c r="D188" s="273"/>
      <c r="E188" s="274"/>
      <c r="F188" s="241"/>
      <c r="G188" s="242"/>
      <c r="H188" s="231"/>
      <c r="I188" s="17"/>
      <c r="J188" s="403"/>
      <c r="K188" s="403"/>
      <c r="P188" s="26"/>
      <c r="Q188" s="26"/>
      <c r="R188" s="28"/>
      <c r="S188" s="29"/>
      <c r="T188" s="30"/>
      <c r="U188" s="30"/>
      <c r="V188" s="26"/>
    </row>
    <row r="189" spans="1:22" ht="15.75" customHeight="1" x14ac:dyDescent="0.45">
      <c r="A189" s="17"/>
      <c r="B189" s="278" t="s">
        <v>246</v>
      </c>
      <c r="C189" s="279"/>
      <c r="D189" s="273"/>
      <c r="E189" s="274"/>
      <c r="F189" s="241"/>
      <c r="G189" s="242"/>
      <c r="H189" s="231"/>
      <c r="I189" s="17"/>
      <c r="J189" s="403"/>
      <c r="K189" s="403"/>
      <c r="P189" s="26"/>
      <c r="Q189" s="26"/>
      <c r="R189" s="28"/>
      <c r="S189" s="29"/>
      <c r="T189" s="30"/>
      <c r="U189" s="30"/>
      <c r="V189" s="26"/>
    </row>
    <row r="190" spans="1:22" ht="15.75" customHeight="1" x14ac:dyDescent="0.45">
      <c r="A190" s="17"/>
      <c r="B190" s="329" t="s">
        <v>342</v>
      </c>
      <c r="C190" s="279"/>
      <c r="D190" s="273"/>
      <c r="E190" s="274"/>
      <c r="F190" s="241"/>
      <c r="G190" s="242"/>
      <c r="H190" s="231"/>
      <c r="I190" s="17"/>
      <c r="J190" s="130"/>
      <c r="K190" s="130"/>
      <c r="P190" s="26"/>
      <c r="Q190" s="26"/>
      <c r="R190" s="28"/>
      <c r="S190" s="29"/>
      <c r="T190" s="30"/>
      <c r="U190" s="30"/>
      <c r="V190" s="26"/>
    </row>
    <row r="191" spans="1:22" ht="15.75" customHeight="1" x14ac:dyDescent="0.45">
      <c r="A191" s="17"/>
      <c r="B191" s="278" t="s">
        <v>247</v>
      </c>
      <c r="C191" s="279"/>
      <c r="D191" s="273"/>
      <c r="E191" s="274"/>
      <c r="F191" s="241"/>
      <c r="G191" s="242"/>
      <c r="H191" s="231"/>
      <c r="I191" s="17"/>
      <c r="J191" s="133"/>
      <c r="K191" s="130"/>
      <c r="P191" s="26"/>
      <c r="Q191" s="26"/>
      <c r="R191" s="28"/>
      <c r="S191" s="29"/>
      <c r="T191" s="30"/>
      <c r="U191" s="30"/>
      <c r="V191" s="26"/>
    </row>
    <row r="192" spans="1:22" ht="15.75" customHeight="1" x14ac:dyDescent="0.45">
      <c r="A192" s="17"/>
      <c r="B192" s="278" t="s">
        <v>248</v>
      </c>
      <c r="C192" s="279"/>
      <c r="D192" s="273"/>
      <c r="E192" s="274"/>
      <c r="F192" s="241"/>
      <c r="G192" s="242"/>
      <c r="H192" s="231"/>
      <c r="I192" s="17"/>
      <c r="J192" s="133"/>
      <c r="K192" s="130"/>
      <c r="P192" s="26"/>
      <c r="Q192" s="26"/>
      <c r="R192" s="28"/>
      <c r="S192" s="29"/>
      <c r="T192" s="30"/>
      <c r="U192" s="30"/>
      <c r="V192" s="26"/>
    </row>
    <row r="193" spans="1:22" ht="15.75" customHeight="1" x14ac:dyDescent="0.45">
      <c r="A193" s="17"/>
      <c r="B193" s="278" t="s">
        <v>249</v>
      </c>
      <c r="C193" s="279"/>
      <c r="D193" s="273"/>
      <c r="E193" s="274"/>
      <c r="F193" s="241"/>
      <c r="G193" s="242"/>
      <c r="H193" s="231"/>
      <c r="I193" s="17"/>
      <c r="J193" s="127"/>
      <c r="K193" s="132"/>
      <c r="L193" s="32"/>
      <c r="M193" s="33"/>
      <c r="P193" s="26"/>
      <c r="Q193" s="26"/>
      <c r="R193" s="28"/>
      <c r="S193" s="29"/>
      <c r="T193" s="30"/>
      <c r="U193" s="30"/>
      <c r="V193" s="26"/>
    </row>
    <row r="194" spans="1:22" ht="21" customHeight="1" x14ac:dyDescent="0.45">
      <c r="A194" s="17"/>
      <c r="B194" s="271" t="s">
        <v>16</v>
      </c>
      <c r="C194" s="272"/>
      <c r="D194" s="273"/>
      <c r="E194" s="274"/>
      <c r="F194" s="243"/>
      <c r="G194" s="280" t="str">
        <f>IF(E173="","",IF(AND(E180="",E181=""),"",IF(D151&lt;&gt;"Pay Stubs","", IF(YEAR(D153)=YEAR(E153), IF(OR(F194="", F194 = 0), (SUM(C194:E194)/3)*VLOOKUP(H149, PayPeriods, 3, FALSE), (F194/H153)*260), IF(G151=0,0,IF(OR(F194="", F194 = 0), SUM(C194:E194)/3*VLOOKUP(H149, PayPeriods, 3, FALSE), (F194/G151)*VLOOKUP(H149,PayPeriods,3,FALSE)))))))</f>
        <v/>
      </c>
      <c r="H194" s="235"/>
      <c r="I194" s="17"/>
      <c r="J194" s="403" t="s">
        <v>324</v>
      </c>
      <c r="K194" s="403"/>
      <c r="L194" s="32"/>
      <c r="M194" s="33"/>
      <c r="P194" s="26"/>
      <c r="Q194" s="26"/>
      <c r="R194" s="28"/>
      <c r="S194" s="29"/>
      <c r="T194" s="30"/>
      <c r="U194" s="30"/>
      <c r="V194" s="26"/>
    </row>
    <row r="195" spans="1:22" ht="30" customHeight="1" x14ac:dyDescent="0.45">
      <c r="A195" s="17"/>
      <c r="B195" s="271" t="s">
        <v>33</v>
      </c>
      <c r="C195" s="272"/>
      <c r="D195" s="273"/>
      <c r="E195" s="274"/>
      <c r="F195" s="243"/>
      <c r="G195" s="281" t="str">
        <f>IF(E173="","",IF(AND(E180="",E181=""),"",IF(D151&lt;&gt;"Pay Stubs","", IF(YEAR(D153)=YEAR(E153), IF(OR(F195="", F195 = 0), (SUM(C195:E195)/3)*VLOOKUP(H149, PayPeriods, 3, FALSE), (F195/H153)*260), IF(G151=0,0,IF(OR(F195="", F195 = 0), SUM(C195:E195)/3*VLOOKUP(H149, PayPeriods, 3, FALSE), (F195/G151)*VLOOKUP(H149,PayPeriods,3,FALSE)))))))</f>
        <v/>
      </c>
      <c r="H195" s="235"/>
      <c r="I195" s="17"/>
      <c r="J195" s="403" t="s">
        <v>325</v>
      </c>
      <c r="K195" s="403"/>
      <c r="L195" s="32"/>
      <c r="M195" s="33"/>
      <c r="P195" s="26"/>
      <c r="Q195" s="26"/>
      <c r="R195" s="28"/>
      <c r="S195" s="29"/>
      <c r="T195" s="30"/>
      <c r="U195" s="30"/>
      <c r="V195" s="26"/>
    </row>
    <row r="196" spans="1:22" ht="15.75" customHeight="1" x14ac:dyDescent="0.45">
      <c r="A196" s="17"/>
      <c r="B196" s="259" t="s">
        <v>103</v>
      </c>
      <c r="C196" s="272"/>
      <c r="D196" s="273"/>
      <c r="E196" s="274"/>
      <c r="F196" s="243"/>
      <c r="G196" s="280" t="str">
        <f>IF(E173 = "", "", IF(AND(E180 = "", E181=""), "", IF(D151 = "Pay Stubs", (G184+G194+G195), "")))</f>
        <v/>
      </c>
      <c r="H196" s="157" t="str">
        <f>IF(E173= "", "", IF(AND(E180="", E181 = ""), "", IF(D151 = "Pay Stubs", IF(YEAR(D153) = YEAR(F153), (F196/H153) *260, IF(G151 = 0, 0, (F196/G151)*VLOOKUP(H149,PayPeriods,3,FALSE))), "")))</f>
        <v/>
      </c>
      <c r="I196" s="17"/>
      <c r="J196" s="403" t="s">
        <v>326</v>
      </c>
      <c r="K196" s="403"/>
      <c r="L196" s="32"/>
    </row>
    <row r="197" spans="1:22" ht="15.4" x14ac:dyDescent="0.45">
      <c r="A197" s="17"/>
      <c r="B197" s="114"/>
      <c r="C197" s="183"/>
      <c r="D197" s="183"/>
      <c r="E197" s="183"/>
      <c r="F197" s="183"/>
      <c r="G197" s="183"/>
      <c r="H197" s="183"/>
      <c r="I197" s="17"/>
      <c r="J197" s="351"/>
      <c r="K197" s="351"/>
      <c r="L197" s="32"/>
    </row>
    <row r="198" spans="1:22" ht="15.4" x14ac:dyDescent="0.45">
      <c r="A198" s="17"/>
      <c r="B198" s="282" t="str">
        <f>IF(D151 = "VOE", "", IF((F184+F194+F195) = 0, "",IF((F184+F194+F195) = F196, "", "Year to Date Base pay, Overtime and Other income do not add to the Gross Wages, please correct or explain.")))</f>
        <v/>
      </c>
      <c r="C198" s="73"/>
      <c r="D198" s="73"/>
      <c r="E198" s="183"/>
      <c r="F198" s="78"/>
      <c r="G198" s="78"/>
      <c r="H198" s="78"/>
      <c r="I198" s="22"/>
      <c r="J198" s="351"/>
      <c r="K198" s="351"/>
      <c r="L198" s="32"/>
    </row>
    <row r="199" spans="1:22" ht="15.4" x14ac:dyDescent="0.45">
      <c r="A199" s="17"/>
      <c r="B199" s="282" t="str">
        <f>IF(D151 = "VOE", "", IF(F196 &lt; E196, "Year to Date Gross Wages must be greater than or equal to the last pay stub", ""))</f>
        <v/>
      </c>
      <c r="C199" s="73"/>
      <c r="D199" s="73"/>
      <c r="E199" s="78"/>
      <c r="F199" s="78"/>
      <c r="G199" s="78"/>
      <c r="H199" s="78"/>
      <c r="I199" s="22"/>
      <c r="J199" s="351"/>
      <c r="K199" s="351"/>
      <c r="L199" s="32"/>
    </row>
    <row r="200" spans="1:22" ht="15.4" x14ac:dyDescent="0.45">
      <c r="A200" s="17"/>
      <c r="B200" s="73"/>
      <c r="C200" s="282"/>
      <c r="D200" s="73"/>
      <c r="E200" s="78"/>
      <c r="F200" s="78"/>
      <c r="G200" s="78"/>
      <c r="H200" s="78"/>
      <c r="I200" s="22"/>
      <c r="J200" s="351"/>
      <c r="K200" s="351"/>
      <c r="L200" s="32"/>
    </row>
    <row r="201" spans="1:22" ht="15.4" x14ac:dyDescent="0.45">
      <c r="A201" s="17"/>
      <c r="B201" s="283" t="str">
        <f xml:space="preserve"> IF(AND(B202 = "", B203 = ""), "", "If Regular Base Hours and/or Base Pay Rate are not provided on the check stubs, enter the numbers calculated below.")</f>
        <v/>
      </c>
      <c r="C201" s="282"/>
      <c r="D201" s="73"/>
      <c r="E201" s="78"/>
      <c r="F201" s="78"/>
      <c r="G201" s="78"/>
      <c r="H201" s="78"/>
      <c r="I201" s="22"/>
      <c r="J201" s="351"/>
      <c r="K201" s="351"/>
      <c r="L201" s="32"/>
    </row>
    <row r="202" spans="1:22" ht="15.4" x14ac:dyDescent="0.45">
      <c r="A202" s="17"/>
      <c r="B202" s="284" t="str">
        <f>IF(D151 = "Pay Stubs", IF(G183 = "Hourly Pay Rate", IF(AND(C202="", D202 = "", E202 = ""), "","Hours Calculator"), ""), "")</f>
        <v/>
      </c>
      <c r="C202" s="285" t="str">
        <f>IF(D151 = "Pay Stubs", IF(G183 = "Hourly Pay Rate", IF(C183 = "", "",C184/C183), ""), "")</f>
        <v/>
      </c>
      <c r="D202" s="285" t="str">
        <f>IF(D151 = "Pay Stubs", IF(G183 = "Hourly Pay Rate", IF(D183 = "", "", D184/D183), ""), "")</f>
        <v/>
      </c>
      <c r="E202" s="285" t="str">
        <f>IF(D151 = "Pay Stubs", IF(G183 = "Hourly Pay Rate", IF(E183 = "", "", E184/E183), ""), "")</f>
        <v/>
      </c>
      <c r="F202" s="78"/>
      <c r="G202" s="75"/>
      <c r="H202" s="73"/>
      <c r="I202" s="22"/>
      <c r="J202" s="351"/>
      <c r="K202" s="351"/>
      <c r="L202" s="25"/>
    </row>
    <row r="203" spans="1:22" ht="15.4" x14ac:dyDescent="0.45">
      <c r="A203" s="17"/>
      <c r="B203" s="284" t="str">
        <f>IF(D151 = "Pay Stubs", IF(G183 = "Hourly Pay Rate", IF(AND(C203="", D203 = "", E203 = ""), "","Rate Calculator"), ""), "")</f>
        <v/>
      </c>
      <c r="C203" s="286" t="str">
        <f>IF(D151 = "Pay Stubs", IF(G183="Hourly Pay Rate", IF(OR(C182 = "",C182 = 0), "", C184/C182),""), "")</f>
        <v/>
      </c>
      <c r="D203" s="286" t="str">
        <f>IF(D151="Pay Stubs",IF(G183="Hourly Pay Rate",IF(OR(D182="", D182 = 0),"",D184/D182), ""),"")</f>
        <v/>
      </c>
      <c r="E203" s="286" t="str">
        <f>IF(D151 = "Pay Stubs", IF(G183="Hourly Pay Rate", IF(OR(E182 = "",E182 = 0), "", E184/E182), ""), "")</f>
        <v/>
      </c>
      <c r="F203" s="73"/>
      <c r="G203" s="75"/>
      <c r="H203" s="73"/>
      <c r="I203" s="22"/>
      <c r="J203" s="351"/>
      <c r="K203" s="351"/>
      <c r="L203" s="16"/>
    </row>
    <row r="204" spans="1:22" ht="15.4" x14ac:dyDescent="0.45">
      <c r="A204" s="17"/>
      <c r="B204" s="78"/>
      <c r="C204" s="78"/>
      <c r="D204" s="78"/>
      <c r="E204" s="78"/>
      <c r="F204" s="78"/>
      <c r="G204" s="73"/>
      <c r="H204" s="287"/>
      <c r="I204" s="22"/>
      <c r="J204" s="351"/>
      <c r="K204" s="351"/>
      <c r="L204" s="16"/>
    </row>
    <row r="205" spans="1:22" ht="15.4" x14ac:dyDescent="0.45">
      <c r="A205" s="17"/>
      <c r="B205" s="73"/>
      <c r="C205" s="73"/>
      <c r="D205" s="73"/>
      <c r="E205" s="73"/>
      <c r="F205" s="73"/>
      <c r="G205" s="73"/>
      <c r="H205" s="73"/>
      <c r="I205" s="17"/>
      <c r="J205" s="351"/>
      <c r="K205" s="351"/>
      <c r="L205" s="16"/>
    </row>
    <row r="206" spans="1:22" ht="15.75" customHeight="1" thickBot="1" x14ac:dyDescent="0.5">
      <c r="A206" s="17"/>
      <c r="B206" s="184" t="s">
        <v>59</v>
      </c>
      <c r="C206" s="185"/>
      <c r="D206" s="186" t="str">
        <f>E5</f>
        <v>Name not entered on Household Summary</v>
      </c>
      <c r="E206" s="185"/>
      <c r="F206" s="185"/>
      <c r="G206" s="185"/>
      <c r="H206" s="321" t="s">
        <v>234</v>
      </c>
      <c r="I206" s="22"/>
      <c r="J206" s="351"/>
      <c r="K206" s="351"/>
      <c r="L206" s="16"/>
    </row>
    <row r="207" spans="1:22" ht="15.75" customHeight="1" thickTop="1" thickBot="1" x14ac:dyDescent="0.5">
      <c r="A207" s="17"/>
      <c r="B207" s="191"/>
      <c r="C207" s="188"/>
      <c r="D207" s="203"/>
      <c r="E207" s="200"/>
      <c r="F207" s="195"/>
      <c r="G207" s="195"/>
      <c r="H207" s="196"/>
      <c r="I207" s="22"/>
      <c r="J207" s="413" t="s">
        <v>330</v>
      </c>
      <c r="K207" s="413"/>
      <c r="L207" s="16"/>
    </row>
    <row r="208" spans="1:22" ht="16.5" customHeight="1" thickBot="1" x14ac:dyDescent="0.5">
      <c r="A208" s="17"/>
      <c r="B208" s="191" t="s">
        <v>64</v>
      </c>
      <c r="C208" s="188" t="s">
        <v>6</v>
      </c>
      <c r="D208" s="352"/>
      <c r="E208" s="353"/>
      <c r="F208" s="353"/>
      <c r="G208" s="354"/>
      <c r="H208" s="192" t="str">
        <f>IF(D210="VOE", E220, IF(D210 = "Pay Stubs", E232, ""))</f>
        <v/>
      </c>
      <c r="I208" s="22"/>
      <c r="J208" s="351" t="s">
        <v>336</v>
      </c>
      <c r="K208" s="351"/>
      <c r="L208" s="16"/>
    </row>
    <row r="209" spans="1:13" ht="15.75" customHeight="1" thickBot="1" x14ac:dyDescent="0.5">
      <c r="A209" s="17"/>
      <c r="B209" s="191"/>
      <c r="C209" s="188"/>
      <c r="D209" s="193"/>
      <c r="E209" s="194"/>
      <c r="F209" s="194"/>
      <c r="G209" s="195" t="s">
        <v>70</v>
      </c>
      <c r="H209" s="196" t="s">
        <v>61</v>
      </c>
      <c r="I209" s="22"/>
      <c r="J209" s="351" t="s">
        <v>313</v>
      </c>
      <c r="K209" s="351"/>
      <c r="L209" s="16"/>
    </row>
    <row r="210" spans="1:13" ht="15.75" customHeight="1" thickBot="1" x14ac:dyDescent="0.5">
      <c r="A210" s="17"/>
      <c r="B210" s="191"/>
      <c r="C210" s="197" t="s">
        <v>36</v>
      </c>
      <c r="D210" s="198"/>
      <c r="E210" s="199" t="str">
        <f>IF(ISNUMBER(SEARCH("VOE",D210)),"Warning: Fill VOE Sec Only!!","Warning: Fill PayStubs Sec Only!!")</f>
        <v>Warning: Fill PayStubs Sec Only!!</v>
      </c>
      <c r="F210" s="200"/>
      <c r="G210" s="201" t="e">
        <f>IF(OR(H208 = "Monthly", H208="Semi-Monthly"), IF(D210="VOE", H221, IF(D210 = "Pay Stubs", F234, "")), ROUNDUP(H210,0))</f>
        <v>#VALUE!</v>
      </c>
      <c r="H210" s="288" t="e">
        <f>G212/(VLOOKUP(H208, PayPeriods, 2, FALSE))</f>
        <v>#VALUE!</v>
      </c>
      <c r="I210" s="22"/>
      <c r="J210" s="351" t="s">
        <v>337</v>
      </c>
      <c r="K210" s="351"/>
      <c r="L210" s="16"/>
    </row>
    <row r="211" spans="1:13" ht="15.75" customHeight="1" thickBot="1" x14ac:dyDescent="0.5">
      <c r="A211" s="17"/>
      <c r="B211" s="191"/>
      <c r="C211" s="188"/>
      <c r="D211" s="203"/>
      <c r="E211" s="200"/>
      <c r="F211" s="195" t="s">
        <v>22</v>
      </c>
      <c r="G211" s="195" t="s">
        <v>72</v>
      </c>
      <c r="H211" s="196" t="s">
        <v>69</v>
      </c>
      <c r="I211" s="22"/>
      <c r="J211" s="351"/>
      <c r="K211" s="351"/>
      <c r="L211" s="16"/>
    </row>
    <row r="212" spans="1:13" ht="15.75" customHeight="1" thickBot="1" x14ac:dyDescent="0.5">
      <c r="A212" s="17"/>
      <c r="B212" s="187"/>
      <c r="C212" s="197" t="s">
        <v>0</v>
      </c>
      <c r="D212" s="290"/>
      <c r="E212" s="204" t="e">
        <f>CONCATENATE("1/1/",YEAR(F212))</f>
        <v>#VALUE!</v>
      </c>
      <c r="F212" s="205" t="str">
        <f>IF(D210 = "VOE", E221, IF(D210 = "Pay Stubs", IF(OR(C240 = "", D240="",E240 = ""), IF(OR(C239 = "",D239="", E239=""), "", E239), E240),""))</f>
        <v/>
      </c>
      <c r="G212" s="205" t="e">
        <f>IF(YEAR(D212) = YEAR(F212), F212-D212+1,F212-E212+1)</f>
        <v>#VALUE!</v>
      </c>
      <c r="H212" s="206" t="e">
        <f>ROUNDUP(G212*(5/7), 0)</f>
        <v>#VALUE!</v>
      </c>
      <c r="I212" s="17"/>
      <c r="J212" s="351"/>
      <c r="K212" s="351"/>
      <c r="L212" s="16"/>
    </row>
    <row r="213" spans="1:13" ht="15.75" customHeight="1" thickBot="1" x14ac:dyDescent="0.5">
      <c r="A213" s="17"/>
      <c r="B213" s="207"/>
      <c r="C213" s="208"/>
      <c r="D213" s="209"/>
      <c r="E213" s="210"/>
      <c r="F213" s="210"/>
      <c r="G213" s="211" t="s">
        <v>71</v>
      </c>
      <c r="H213" s="212" t="str">
        <f>IF(D210 = "VOE", IF(E218&gt;VLOOKUP(H208, PayPeriods, 6, FALSE), VLOOKUP(H208, PayPeriods, 6, FALSE), E218),IF(D210="Pay Stubs", IF((C241+D241+E241)/3 &gt; VLOOKUP(H208, PayPeriods, 6, FALSE), VLOOKUP(H208, PayPeriods, 6, FALSE), (C241+D241+E241)/3), ""))</f>
        <v/>
      </c>
      <c r="I213" s="22"/>
      <c r="J213" s="351"/>
      <c r="K213" s="351"/>
      <c r="L213" s="16"/>
    </row>
    <row r="214" spans="1:13" ht="15.75" customHeight="1" thickTop="1" x14ac:dyDescent="0.45">
      <c r="A214" s="17"/>
      <c r="B214" s="168"/>
      <c r="C214" s="78"/>
      <c r="D214" s="213"/>
      <c r="E214" s="214"/>
      <c r="F214" s="214"/>
      <c r="G214" s="78"/>
      <c r="H214" s="215"/>
      <c r="I214" s="22"/>
      <c r="J214" s="127"/>
      <c r="K214" s="128"/>
      <c r="L214" s="16"/>
    </row>
    <row r="215" spans="1:13" ht="15.75" customHeight="1" x14ac:dyDescent="0.45">
      <c r="A215" s="17"/>
      <c r="B215" s="216" t="s">
        <v>9</v>
      </c>
      <c r="C215" s="355" t="s">
        <v>38</v>
      </c>
      <c r="D215" s="355"/>
      <c r="E215" s="355"/>
      <c r="F215" s="355"/>
      <c r="G215" s="355"/>
      <c r="H215" s="356"/>
      <c r="I215" s="22"/>
      <c r="J215" s="404" t="s">
        <v>176</v>
      </c>
      <c r="K215" s="404"/>
      <c r="L215" s="16"/>
    </row>
    <row r="216" spans="1:13" ht="15.75" customHeight="1" x14ac:dyDescent="0.45">
      <c r="A216" s="17"/>
      <c r="B216" s="217"/>
      <c r="C216" s="78"/>
      <c r="D216" s="213"/>
      <c r="E216" s="218"/>
      <c r="F216" s="218"/>
      <c r="G216" s="78"/>
      <c r="H216" s="219"/>
      <c r="I216" s="22"/>
      <c r="J216" s="403"/>
      <c r="K216" s="403"/>
      <c r="L216" s="16"/>
    </row>
    <row r="217" spans="1:13" ht="24.75" customHeight="1" thickBot="1" x14ac:dyDescent="0.5">
      <c r="A217" s="17"/>
      <c r="B217" s="217"/>
      <c r="C217" s="73"/>
      <c r="D217" s="73"/>
      <c r="E217" s="220" t="s">
        <v>37</v>
      </c>
      <c r="F217" s="221" t="s">
        <v>50</v>
      </c>
      <c r="G217" s="221" t="s">
        <v>49</v>
      </c>
      <c r="H217" s="221" t="s">
        <v>51</v>
      </c>
      <c r="I217" s="24"/>
      <c r="J217" s="403" t="s">
        <v>314</v>
      </c>
      <c r="K217" s="403"/>
      <c r="L217" s="16"/>
    </row>
    <row r="218" spans="1:13" ht="15.75" customHeight="1" thickBot="1" x14ac:dyDescent="0.5">
      <c r="A218" s="17"/>
      <c r="B218" s="168"/>
      <c r="C218" s="406" t="s">
        <v>34</v>
      </c>
      <c r="D218" s="407"/>
      <c r="E218" s="222"/>
      <c r="F218" s="223"/>
      <c r="G218" s="224"/>
      <c r="H218" s="225"/>
      <c r="I218" s="22"/>
      <c r="J218" s="403"/>
      <c r="K218" s="403"/>
      <c r="L218" s="16"/>
    </row>
    <row r="219" spans="1:13" ht="15.75" thickBot="1" x14ac:dyDescent="0.5">
      <c r="A219" s="17"/>
      <c r="B219" s="357" t="str">
        <f>IF(D210 = "VOE", IF(G219 = "Hourly Pay Rate", IF(E218&gt;VLOOKUP(H208,PayPeriods,6,FALSE),CONCATENATE("    Average hours &gt; ", ROUND(VLOOKUP(H208, PayPeriods, 6, FALSE),2), " (Standard Work Hours in Year / Pay Periods in Year);  ", ROUND(VLOOKUP(H208, PayPeriods, 6, FALSE),2), " hours used."), ""), ""), "")</f>
        <v/>
      </c>
      <c r="C219" s="408" t="s">
        <v>27</v>
      </c>
      <c r="D219" s="409"/>
      <c r="E219" s="327"/>
      <c r="F219" s="226" t="s">
        <v>99</v>
      </c>
      <c r="G219" s="358"/>
      <c r="H219" s="359"/>
      <c r="I219" s="22"/>
      <c r="J219" s="129" t="s">
        <v>315</v>
      </c>
      <c r="K219" s="130" t="s">
        <v>316</v>
      </c>
      <c r="L219" s="16"/>
    </row>
    <row r="220" spans="1:13" ht="15.75" customHeight="1" x14ac:dyDescent="0.45">
      <c r="A220" s="17"/>
      <c r="B220" s="357"/>
      <c r="C220" s="406" t="s">
        <v>35</v>
      </c>
      <c r="D220" s="407"/>
      <c r="E220" s="227"/>
      <c r="F220" s="360" t="str">
        <f>IF(AND(E220 &lt;&gt; "Monthly", E220 &lt;&gt; "Semi-Monthly", H221&gt;0), "Payroll Frequency changed, delete value in H66", "")</f>
        <v/>
      </c>
      <c r="G220" s="361"/>
      <c r="H220" s="362"/>
      <c r="I220" s="56">
        <f>IF(F220 = "Enter # of Pay Periods to Date", 50, 0)</f>
        <v>0</v>
      </c>
      <c r="J220" s="403" t="s">
        <v>317</v>
      </c>
      <c r="K220" s="403"/>
      <c r="L220" s="16"/>
    </row>
    <row r="221" spans="1:13" ht="15.75" customHeight="1" x14ac:dyDescent="0.45">
      <c r="A221" s="17"/>
      <c r="B221" s="357"/>
      <c r="C221" s="406" t="s">
        <v>22</v>
      </c>
      <c r="D221" s="407"/>
      <c r="E221" s="228"/>
      <c r="F221" s="363" t="str">
        <f>IF(D210 = "VOE", IF(H208 &lt;&gt; "", IF(H208 = "Annual", "1 pay period", IF(OR(E220="Semi-Monthly", E220 = "Monthly"), "Enter # of Pay Periods to Date", IF(E221 = "", "",CONCATENATE(G210," pay periods to date")))), ""), "")</f>
        <v/>
      </c>
      <c r="G221" s="363"/>
      <c r="H221" s="229"/>
      <c r="I221" s="31"/>
      <c r="J221" s="351" t="s">
        <v>318</v>
      </c>
      <c r="K221" s="351"/>
      <c r="L221" s="16"/>
    </row>
    <row r="222" spans="1:13" ht="15.4" x14ac:dyDescent="0.45">
      <c r="A222" s="17"/>
      <c r="B222" s="357"/>
      <c r="C222" s="364" t="s">
        <v>8</v>
      </c>
      <c r="D222" s="365"/>
      <c r="E222" s="230"/>
      <c r="F222" s="171" t="str">
        <f>IF(G222 = "", "", IF(G222 = 0, 0, G222/VLOOKUP(H208, PayPeriods, 3, FALSE)))</f>
        <v/>
      </c>
      <c r="G222" s="157" t="str">
        <f>IF(OR(G219="", E220 = "", E221=""), "", IF(D210="VOE",IF(G219="Hourly Pay Rate",H213*E219*VLOOKUP(H208, PayPeriods, 4, FALSE) *(VLOOKUP(H208,PayPeriods,3,FALSE)),E219*VLOOKUP(G219,PayRates,2,FALSE)),""))</f>
        <v/>
      </c>
      <c r="H222" s="231"/>
      <c r="I222" s="23"/>
      <c r="J222" s="351"/>
      <c r="K222" s="351"/>
      <c r="L222" s="16"/>
    </row>
    <row r="223" spans="1:13" ht="14.25" customHeight="1" x14ac:dyDescent="0.45">
      <c r="A223" s="17"/>
      <c r="B223" s="232"/>
      <c r="C223" s="364" t="s">
        <v>16</v>
      </c>
      <c r="D223" s="365"/>
      <c r="E223" s="230"/>
      <c r="F223" s="233" t="str">
        <f>IF(OR(G219="", E220 = "", E221=""), "", IF(D210="VOE",IF(YEAR(D212) = YEAR(E212), (E223/H212)*VLOOKUP(H208, PayPeriods, 5,FALSE), IF(G210 = 0, 0, E223/G210)), ""))</f>
        <v/>
      </c>
      <c r="G223" s="234" t="str">
        <f>IF(OR(G219="", E220 = "", E221=""), "", IF(D210= "VOE", IF(YEAR(D212) = YEAR(E212), (E223/H212)*VLOOKUP(H208, PayPeriods, 5, FALSE) * VLOOKUP(H208, PayPeriods, 3,FALSE), IF(G210 = 0, 0, (E223/G210)*VLOOKUP(H208, PayPeriods, 3, FALSE))), ""))</f>
        <v/>
      </c>
      <c r="H223" s="235"/>
      <c r="I223" s="23"/>
      <c r="J223" s="351"/>
      <c r="K223" s="351"/>
      <c r="L223" s="26"/>
      <c r="M223" s="26"/>
    </row>
    <row r="224" spans="1:13" ht="14.25" customHeight="1" x14ac:dyDescent="0.45">
      <c r="A224" s="17"/>
      <c r="B224" s="236"/>
      <c r="C224" s="366" t="s">
        <v>29</v>
      </c>
      <c r="D224" s="367"/>
      <c r="E224" s="237"/>
      <c r="F224" s="238"/>
      <c r="G224" s="239"/>
      <c r="H224" s="240"/>
      <c r="I224" s="23"/>
      <c r="J224" s="403" t="s">
        <v>319</v>
      </c>
      <c r="K224" s="403"/>
      <c r="L224" s="26"/>
      <c r="M224" s="26"/>
    </row>
    <row r="225" spans="1:13" ht="16.5" customHeight="1" x14ac:dyDescent="0.45">
      <c r="A225" s="17"/>
      <c r="B225" s="236"/>
      <c r="C225" s="368"/>
      <c r="D225" s="369"/>
      <c r="E225" s="241"/>
      <c r="F225" s="242" t="str">
        <f>IF(OR(G219="", E220 = "", E221=""), "", IF(D210="VOE", IF(YEAR(D212) = YEAR(E212), (E225/H212)*VLOOKUP(H208, PayPeriods, 5,FALSE), IF(G210 = 0, 0, E225/G210)),""))</f>
        <v/>
      </c>
      <c r="G225" s="180" t="str">
        <f>IF(OR(G219="", E220 = "", E221=""), "", IF(D210 = "VOE", IF(YEAR(D212) = YEAR(E212), (E225/H212)*VLOOKUP(H208, PayPeriods, 5, FALSE) * VLOOKUP(H208, PayPeriods, 3,FALSE), IF(G210 = 0, 0, E225/G210)*VLOOKUP(H208, PayPeriods, 3, FALSE)), ""))</f>
        <v/>
      </c>
      <c r="H225" s="231"/>
      <c r="I225" s="23"/>
      <c r="J225" s="403"/>
      <c r="K225" s="403"/>
      <c r="L225" s="26"/>
      <c r="M225" s="26"/>
    </row>
    <row r="226" spans="1:13" ht="15.75" customHeight="1" x14ac:dyDescent="0.45">
      <c r="A226" s="17"/>
      <c r="B226" s="236"/>
      <c r="C226" s="364" t="s">
        <v>39</v>
      </c>
      <c r="D226" s="365"/>
      <c r="E226" s="243"/>
      <c r="F226" s="244"/>
      <c r="G226" s="157" t="str">
        <f>IF(OR(G219="", E220 = "", E221=""), "", IF(D210 = "VOE", SUM(G222:G225),""))</f>
        <v/>
      </c>
      <c r="H226" s="155" t="str">
        <f>IF(OR(G219="",E220="",E221=""),"",IF(D210="VOE",IF(YEAR(D212) = YEAR(F212), (E226/H212) *260, IF(G210=0,0,(E226/G210)*VLOOKUP(H208,PayPeriods,3,FALSE))),""))</f>
        <v/>
      </c>
      <c r="I226" s="22"/>
      <c r="J226" s="403"/>
      <c r="K226" s="403"/>
      <c r="L226" s="26"/>
      <c r="M226" s="26"/>
    </row>
    <row r="227" spans="1:13" ht="15.75" customHeight="1" x14ac:dyDescent="0.45">
      <c r="A227" s="17"/>
      <c r="B227" s="236"/>
      <c r="C227" s="364" t="str">
        <f>IF(E221="","Gross Pay Prior Year",CONCATENATE("Gross Pay ",YEAR(E221)-1))</f>
        <v>Gross Pay Prior Year</v>
      </c>
      <c r="D227" s="365"/>
      <c r="E227" s="243"/>
      <c r="F227" s="183"/>
      <c r="G227" s="183"/>
      <c r="H227" s="245"/>
      <c r="I227" s="22"/>
      <c r="J227" s="351" t="s">
        <v>320</v>
      </c>
      <c r="K227" s="351"/>
      <c r="L227" s="25"/>
    </row>
    <row r="228" spans="1:13" ht="15.75" thickBot="1" x14ac:dyDescent="0.5">
      <c r="A228" s="17"/>
      <c r="B228" s="246"/>
      <c r="C228" s="364" t="str">
        <f>IF(E221="","Gross Pay Prior Year",CONCATENATE("Gross Pay ",YEAR(E221)-2))</f>
        <v>Gross Pay Prior Year</v>
      </c>
      <c r="D228" s="365"/>
      <c r="E228" s="247"/>
      <c r="F228" s="183"/>
      <c r="G228" s="183"/>
      <c r="H228" s="245"/>
      <c r="I228" s="22"/>
      <c r="J228" s="351"/>
      <c r="K228" s="351"/>
      <c r="L228" s="25"/>
    </row>
    <row r="229" spans="1:13" ht="15.4" x14ac:dyDescent="0.45">
      <c r="A229" s="17"/>
      <c r="B229" s="168"/>
      <c r="C229" s="78"/>
      <c r="D229" s="78"/>
      <c r="E229" s="183"/>
      <c r="F229" s="183"/>
      <c r="G229" s="183"/>
      <c r="H229" s="245"/>
      <c r="I229" s="22"/>
      <c r="J229" s="131"/>
      <c r="K229" s="129"/>
      <c r="L229" s="25"/>
    </row>
    <row r="230" spans="1:13" ht="15" customHeight="1" x14ac:dyDescent="0.45">
      <c r="A230" s="17"/>
      <c r="B230" s="410" t="str">
        <f>IF(D210="VOE", IF(E222+E223+E225= E226, "", "Base Pay + Overtime + Commissions/Tips do not add to the Gross Pay (Current Year).  Please correct the numbers or explain the difference."), "")</f>
        <v/>
      </c>
      <c r="C230" s="411"/>
      <c r="D230" s="411"/>
      <c r="E230" s="411"/>
      <c r="F230" s="411"/>
      <c r="G230" s="411"/>
      <c r="H230" s="412"/>
      <c r="I230" s="22"/>
      <c r="J230" s="131"/>
      <c r="K230" s="129"/>
      <c r="L230" s="25"/>
    </row>
    <row r="231" spans="1:13" ht="15.75" thickBot="1" x14ac:dyDescent="0.5">
      <c r="A231" s="17"/>
      <c r="B231" s="236"/>
      <c r="C231" s="405"/>
      <c r="D231" s="405"/>
      <c r="E231" s="70"/>
      <c r="F231" s="70"/>
      <c r="G231" s="248" t="s">
        <v>7</v>
      </c>
      <c r="H231" s="249">
        <f>IF(OR(C240 = "", D240="", E240=""), IF(OR(C239 = "", D239 = "", E239 = ""), (E238-C238)/2, (E239-C239)/2), (E240-C240)/2)</f>
        <v>0</v>
      </c>
      <c r="I231" s="22"/>
      <c r="J231" s="351"/>
      <c r="K231" s="351"/>
    </row>
    <row r="232" spans="1:13" ht="16.5" customHeight="1" thickBot="1" x14ac:dyDescent="0.5">
      <c r="A232" s="17"/>
      <c r="B232" s="250" t="s">
        <v>17</v>
      </c>
      <c r="C232" s="370" t="s">
        <v>115</v>
      </c>
      <c r="D232" s="370"/>
      <c r="E232" s="251"/>
      <c r="F232" s="371" t="s">
        <v>54</v>
      </c>
      <c r="G232" s="371"/>
      <c r="H232" s="252" t="str">
        <f>IF(OR(H231="", H231 = 0, H231&gt;31), "", IF(H231 &gt;20, "Monthly", IF(H231&gt;14, "Semi-Monthly", IF(H231&gt;9, "Bi-Weekly", "Weekly"))))</f>
        <v/>
      </c>
      <c r="I232" s="22"/>
      <c r="J232" s="404" t="s">
        <v>229</v>
      </c>
      <c r="K232" s="404"/>
    </row>
    <row r="233" spans="1:13" ht="15.4" x14ac:dyDescent="0.45">
      <c r="A233" s="17"/>
      <c r="B233" s="253"/>
      <c r="C233" s="254"/>
      <c r="D233" s="254"/>
      <c r="E233" s="254"/>
      <c r="F233" s="255"/>
      <c r="G233" s="255"/>
      <c r="H233" s="252"/>
      <c r="I233" s="22"/>
      <c r="J233" s="351"/>
      <c r="K233" s="351"/>
    </row>
    <row r="234" spans="1:13" ht="15.75" customHeight="1" x14ac:dyDescent="0.45">
      <c r="A234" s="17"/>
      <c r="B234" s="168"/>
      <c r="C234" s="372" t="str">
        <f>IF(D210="Pay Stubs",IF(H208&lt;&gt;"",IF(OR(H208="Semi-Monthly",H208="Monthly"),"Enter number of Pay Periods to Date", IF(F234&gt;0,"Payroll Frequency changed, delete value in F231", "")),""), "")</f>
        <v/>
      </c>
      <c r="D234" s="372"/>
      <c r="E234" s="372"/>
      <c r="F234" s="256"/>
      <c r="G234" s="257">
        <f>IF(C234 = "Enter number of Pay Periods to Date", 50, 0)</f>
        <v>0</v>
      </c>
      <c r="H234" s="252"/>
      <c r="I234" s="22"/>
      <c r="J234" s="403" t="s">
        <v>321</v>
      </c>
      <c r="K234" s="403"/>
    </row>
    <row r="235" spans="1:13" ht="35.25" customHeight="1" x14ac:dyDescent="0.45">
      <c r="A235" s="17"/>
      <c r="B235" s="217"/>
      <c r="C235" s="373" t="str">
        <f xml:space="preserve"> IF(AND(OR(G255="", G255 = 0), OR(H255="", H255=0)), "", IF(H231&gt;31, "Pay stubs do not appear to be consecutive based on dates entered.", IF(OR( E239 &lt; C239, E239 &lt;D239, E240 &lt; C240, E240 &lt;D240), "Pay Stubs may be out of order.  Please check dates.",IF(H232 = "", "", IF(E232 = H232, "", "If Payroll Frequency selected does not equal Recommended please provide an explanation.")))))</f>
        <v/>
      </c>
      <c r="D235" s="373"/>
      <c r="E235" s="373"/>
      <c r="F235" s="373"/>
      <c r="G235" s="373"/>
      <c r="H235" s="374"/>
      <c r="I235" s="22"/>
      <c r="J235" s="403"/>
      <c r="K235" s="403"/>
    </row>
    <row r="236" spans="1:13" ht="15.4" x14ac:dyDescent="0.45">
      <c r="A236" s="17"/>
      <c r="B236" s="168"/>
      <c r="C236" s="218"/>
      <c r="D236" s="78"/>
      <c r="E236" s="78"/>
      <c r="F236" s="78"/>
      <c r="G236" s="78"/>
      <c r="H236" s="219"/>
      <c r="I236" s="22"/>
      <c r="J236" s="351"/>
      <c r="K236" s="351"/>
    </row>
    <row r="237" spans="1:13" ht="24.75" customHeight="1" thickBot="1" x14ac:dyDescent="0.5">
      <c r="A237" s="17"/>
      <c r="B237" s="258"/>
      <c r="C237" s="221" t="s">
        <v>66</v>
      </c>
      <c r="D237" s="221" t="s">
        <v>67</v>
      </c>
      <c r="E237" s="221" t="s">
        <v>250</v>
      </c>
      <c r="F237" s="220" t="s">
        <v>53</v>
      </c>
      <c r="G237" s="221" t="s">
        <v>52</v>
      </c>
      <c r="H237" s="221" t="s">
        <v>51</v>
      </c>
      <c r="I237" s="17"/>
      <c r="J237" s="403" t="s">
        <v>322</v>
      </c>
      <c r="K237" s="403"/>
    </row>
    <row r="238" spans="1:13" ht="13.5" customHeight="1" x14ac:dyDescent="0.45">
      <c r="A238" s="17"/>
      <c r="B238" s="259" t="s">
        <v>100</v>
      </c>
      <c r="C238" s="260"/>
      <c r="D238" s="261"/>
      <c r="E238" s="262"/>
      <c r="F238" s="375" t="str">
        <f>IF(D210 = "Pay Stubs", IF(AND(H208 &lt;&gt; "", F212 &lt;&gt; ""), IF(H208 = "Annual", "1 pay period to date", IF(OR(H208="Semi-Monthly", H208 = "Monthly"), "", IF(E232 = "", "",CONCATENATE(G210," pay periods to date")))), ""), "")</f>
        <v/>
      </c>
      <c r="G238" s="378" t="str">
        <f>IF(D210 = "Pay Stubs", IF(G242 = "Hourly Pay Rate", IF((C241+D241+E241)/3&gt;VLOOKUP(H208,PayPeriods,6,FALSE),CONCATENATE("Average hours &gt; ", ROUND(VLOOKUP(H208, PayPeriods, 6, FALSE),2), " (Standard Work Hours in Year / Pay Periods in Year); ", ROUND(VLOOKUP(H208, PayPeriods, 6, FALSE),2), " hours used to calculate base pay."), ""), ""), "")</f>
        <v/>
      </c>
      <c r="H238" s="379"/>
      <c r="I238" s="17"/>
      <c r="J238" s="403"/>
      <c r="K238" s="403"/>
    </row>
    <row r="239" spans="1:13" ht="15.75" customHeight="1" x14ac:dyDescent="0.45">
      <c r="A239" s="17"/>
      <c r="B239" s="259" t="s">
        <v>101</v>
      </c>
      <c r="C239" s="263"/>
      <c r="D239" s="264"/>
      <c r="E239" s="265"/>
      <c r="F239" s="376"/>
      <c r="G239" s="380"/>
      <c r="H239" s="381"/>
      <c r="I239" s="34"/>
      <c r="J239" s="403" t="s">
        <v>341</v>
      </c>
      <c r="K239" s="403"/>
    </row>
    <row r="240" spans="1:13" ht="15.4" x14ac:dyDescent="0.45">
      <c r="A240" s="17"/>
      <c r="B240" s="259" t="s">
        <v>102</v>
      </c>
      <c r="C240" s="263"/>
      <c r="D240" s="264"/>
      <c r="E240" s="266"/>
      <c r="F240" s="376"/>
      <c r="G240" s="380"/>
      <c r="H240" s="381"/>
      <c r="I240" s="17"/>
      <c r="J240" s="403"/>
      <c r="K240" s="403"/>
    </row>
    <row r="241" spans="1:25" ht="15.75" thickBot="1" x14ac:dyDescent="0.5">
      <c r="A241" s="17"/>
      <c r="B241" s="267" t="s">
        <v>339</v>
      </c>
      <c r="C241" s="268"/>
      <c r="D241" s="269"/>
      <c r="E241" s="270"/>
      <c r="F241" s="377"/>
      <c r="G241" s="380"/>
      <c r="H241" s="381"/>
      <c r="I241" s="17"/>
      <c r="J241" s="403"/>
      <c r="K241" s="403"/>
    </row>
    <row r="242" spans="1:25" ht="15.75" thickBot="1" x14ac:dyDescent="0.5">
      <c r="A242" s="17"/>
      <c r="B242" s="271" t="s">
        <v>27</v>
      </c>
      <c r="C242" s="272"/>
      <c r="D242" s="273"/>
      <c r="E242" s="274"/>
      <c r="F242" s="275" t="s">
        <v>90</v>
      </c>
      <c r="G242" s="382"/>
      <c r="H242" s="383"/>
      <c r="I242" s="17"/>
      <c r="J242" s="351" t="s">
        <v>315</v>
      </c>
      <c r="K242" s="351"/>
      <c r="P242" s="25"/>
      <c r="Q242" s="26"/>
      <c r="R242" s="26"/>
      <c r="S242" s="26"/>
      <c r="T242" s="26"/>
      <c r="U242" s="26"/>
      <c r="V242" s="26"/>
      <c r="W242" s="26"/>
      <c r="X242" s="26"/>
      <c r="Y242" s="26"/>
    </row>
    <row r="243" spans="1:25" ht="15.75" customHeight="1" x14ac:dyDescent="0.45">
      <c r="A243" s="17"/>
      <c r="B243" s="276" t="s">
        <v>242</v>
      </c>
      <c r="C243" s="277">
        <f>SUM(C244:C252)</f>
        <v>0</v>
      </c>
      <c r="D243" s="277">
        <f t="shared" ref="D243:E243" si="4">SUM(D244:D252)</f>
        <v>0</v>
      </c>
      <c r="E243" s="277">
        <f t="shared" si="4"/>
        <v>0</v>
      </c>
      <c r="F243" s="277">
        <f>SUM(F244:F252)</f>
        <v>0</v>
      </c>
      <c r="G243" s="242" t="str">
        <f>IF(OR(E232 = "", G242 = ""), "", IF(AND(E239="", E240 = ""), "", IF(D210 = "Pay Stubs", IF(G242 = "Hourly Pay Rate", H213*E242*(VLOOKUP(H208,PayPeriods,3,FALSE)),E242*VLOOKUP(G242, PayRates, 2, FALSE)), "")))</f>
        <v/>
      </c>
      <c r="H243" s="231"/>
      <c r="I243" s="17"/>
      <c r="J243" s="351" t="s">
        <v>323</v>
      </c>
      <c r="K243" s="351"/>
      <c r="P243" s="27"/>
      <c r="Q243" s="26"/>
      <c r="R243" s="28"/>
      <c r="S243" s="29"/>
      <c r="T243" s="30"/>
      <c r="U243" s="30"/>
      <c r="V243" s="26"/>
    </row>
    <row r="244" spans="1:25" ht="15.75" customHeight="1" x14ac:dyDescent="0.45">
      <c r="A244" s="17"/>
      <c r="B244" s="278" t="s">
        <v>8</v>
      </c>
      <c r="C244" s="279"/>
      <c r="D244" s="273"/>
      <c r="E244" s="274"/>
      <c r="F244" s="241"/>
      <c r="G244" s="242"/>
      <c r="H244" s="231"/>
      <c r="I244" s="17"/>
      <c r="J244" s="127"/>
      <c r="K244" s="132"/>
      <c r="P244" s="26"/>
      <c r="Q244" s="26"/>
      <c r="R244" s="28"/>
      <c r="S244" s="29"/>
      <c r="T244" s="30"/>
      <c r="U244" s="30"/>
      <c r="V244" s="26"/>
    </row>
    <row r="245" spans="1:25" ht="15.75" customHeight="1" x14ac:dyDescent="0.45">
      <c r="A245" s="17"/>
      <c r="B245" s="278" t="s">
        <v>243</v>
      </c>
      <c r="C245" s="279"/>
      <c r="D245" s="273"/>
      <c r="E245" s="274"/>
      <c r="F245" s="241"/>
      <c r="G245" s="242"/>
      <c r="H245" s="231"/>
      <c r="I245" s="17"/>
      <c r="J245" s="351" t="s">
        <v>344</v>
      </c>
      <c r="K245" s="351"/>
      <c r="P245" s="26"/>
      <c r="Q245" s="26"/>
      <c r="R245" s="28"/>
      <c r="S245" s="29"/>
      <c r="T245" s="30"/>
      <c r="U245" s="30"/>
      <c r="V245" s="26"/>
    </row>
    <row r="246" spans="1:25" ht="30.75" customHeight="1" x14ac:dyDescent="0.45">
      <c r="A246" s="17"/>
      <c r="B246" s="278" t="s">
        <v>244</v>
      </c>
      <c r="C246" s="279"/>
      <c r="D246" s="273"/>
      <c r="E246" s="274"/>
      <c r="F246" s="241"/>
      <c r="G246" s="242"/>
      <c r="H246" s="231"/>
      <c r="I246" s="17"/>
      <c r="J246" s="351" t="s">
        <v>345</v>
      </c>
      <c r="K246" s="351"/>
      <c r="P246" s="26"/>
      <c r="Q246" s="26"/>
      <c r="R246" s="28"/>
      <c r="S246" s="29"/>
      <c r="T246" s="30"/>
      <c r="U246" s="30"/>
      <c r="V246" s="26"/>
    </row>
    <row r="247" spans="1:25" ht="15.75" customHeight="1" x14ac:dyDescent="0.45">
      <c r="A247" s="17"/>
      <c r="B247" s="278" t="s">
        <v>245</v>
      </c>
      <c r="C247" s="279"/>
      <c r="D247" s="273"/>
      <c r="E247" s="274"/>
      <c r="F247" s="241"/>
      <c r="G247" s="242"/>
      <c r="H247" s="231"/>
      <c r="I247" s="17"/>
      <c r="J247" s="133"/>
      <c r="K247" s="130"/>
      <c r="P247" s="26"/>
      <c r="Q247" s="26"/>
      <c r="R247" s="28"/>
      <c r="S247" s="29"/>
      <c r="T247" s="30"/>
      <c r="U247" s="30"/>
      <c r="V247" s="26"/>
    </row>
    <row r="248" spans="1:25" ht="15.75" customHeight="1" x14ac:dyDescent="0.45">
      <c r="A248" s="17"/>
      <c r="B248" s="278" t="s">
        <v>246</v>
      </c>
      <c r="C248" s="279"/>
      <c r="D248" s="273"/>
      <c r="E248" s="274"/>
      <c r="F248" s="241"/>
      <c r="G248" s="242"/>
      <c r="H248" s="231"/>
      <c r="I248" s="17"/>
      <c r="J248" s="133"/>
      <c r="K248" s="130"/>
      <c r="P248" s="26"/>
      <c r="Q248" s="26"/>
      <c r="R248" s="28"/>
      <c r="S248" s="29"/>
      <c r="T248" s="30"/>
      <c r="U248" s="30"/>
      <c r="V248" s="26"/>
    </row>
    <row r="249" spans="1:25" ht="15.75" customHeight="1" x14ac:dyDescent="0.45">
      <c r="A249" s="17"/>
      <c r="B249" s="329" t="s">
        <v>342</v>
      </c>
      <c r="C249" s="279"/>
      <c r="D249" s="273"/>
      <c r="E249" s="274"/>
      <c r="F249" s="241"/>
      <c r="G249" s="242"/>
      <c r="H249" s="231"/>
      <c r="I249" s="17"/>
      <c r="J249" s="133"/>
      <c r="K249" s="130"/>
      <c r="P249" s="26"/>
      <c r="Q249" s="26"/>
      <c r="R249" s="28"/>
      <c r="S249" s="29"/>
      <c r="T249" s="30"/>
      <c r="U249" s="30"/>
      <c r="V249" s="26"/>
    </row>
    <row r="250" spans="1:25" ht="15.75" customHeight="1" x14ac:dyDescent="0.45">
      <c r="A250" s="17"/>
      <c r="B250" s="278" t="s">
        <v>247</v>
      </c>
      <c r="C250" s="279"/>
      <c r="D250" s="273"/>
      <c r="E250" s="274"/>
      <c r="F250" s="241"/>
      <c r="G250" s="242"/>
      <c r="H250" s="231"/>
      <c r="I250" s="17"/>
      <c r="J250" s="133"/>
      <c r="K250" s="130"/>
      <c r="P250" s="26"/>
      <c r="Q250" s="26"/>
      <c r="R250" s="28"/>
      <c r="S250" s="29"/>
      <c r="T250" s="30"/>
      <c r="U250" s="30"/>
      <c r="V250" s="26"/>
    </row>
    <row r="251" spans="1:25" ht="15.75" customHeight="1" x14ac:dyDescent="0.45">
      <c r="A251" s="17"/>
      <c r="B251" s="278" t="s">
        <v>248</v>
      </c>
      <c r="C251" s="279"/>
      <c r="D251" s="273"/>
      <c r="E251" s="274"/>
      <c r="F251" s="241"/>
      <c r="G251" s="242"/>
      <c r="H251" s="231"/>
      <c r="I251" s="17"/>
      <c r="J251" s="133"/>
      <c r="K251" s="130"/>
      <c r="P251" s="26"/>
      <c r="Q251" s="26"/>
      <c r="R251" s="28"/>
      <c r="S251" s="29"/>
      <c r="T251" s="30"/>
      <c r="U251" s="30"/>
      <c r="V251" s="26"/>
    </row>
    <row r="252" spans="1:25" ht="15.75" customHeight="1" x14ac:dyDescent="0.45">
      <c r="A252" s="17"/>
      <c r="B252" s="278" t="s">
        <v>249</v>
      </c>
      <c r="C252" s="279"/>
      <c r="D252" s="273"/>
      <c r="E252" s="274"/>
      <c r="F252" s="241"/>
      <c r="G252" s="242"/>
      <c r="H252" s="231"/>
      <c r="I252" s="17"/>
      <c r="J252" s="127"/>
      <c r="K252" s="132"/>
      <c r="P252" s="26"/>
      <c r="Q252" s="26"/>
      <c r="R252" s="28"/>
      <c r="S252" s="29"/>
      <c r="T252" s="30"/>
      <c r="U252" s="30"/>
      <c r="V252" s="26"/>
    </row>
    <row r="253" spans="1:25" ht="15.75" customHeight="1" x14ac:dyDescent="0.45">
      <c r="A253" s="17"/>
      <c r="B253" s="271" t="s">
        <v>16</v>
      </c>
      <c r="C253" s="272"/>
      <c r="D253" s="273"/>
      <c r="E253" s="274"/>
      <c r="F253" s="243"/>
      <c r="G253" s="280" t="str">
        <f>IF(E232="","",IF(AND(E239="",E240=""),"",IF(D210&lt;&gt;"Pay Stubs","", IF(YEAR(D212)=YEAR(E212), IF(OR(F253="", F253 = 0), (SUM(C253:E253)/3)*VLOOKUP(H208, PayPeriods, 3, FALSE), (F253/H212)*260), IF(G210=0,0,IF(OR(F253="", F253 = 0), SUM(C253:E253)/3*VLOOKUP(H208, PayPeriods, 3, FALSE), (F253/G210)*VLOOKUP(H208,PayPeriods,3,FALSE)))))))</f>
        <v/>
      </c>
      <c r="H253" s="235"/>
      <c r="I253" s="17"/>
      <c r="J253" s="403" t="s">
        <v>324</v>
      </c>
      <c r="K253" s="403"/>
      <c r="P253" s="26"/>
      <c r="Q253" s="26"/>
      <c r="R253" s="28"/>
      <c r="S253" s="29"/>
      <c r="T253" s="30"/>
      <c r="U253" s="30"/>
      <c r="V253" s="26"/>
    </row>
    <row r="254" spans="1:25" ht="26.25" customHeight="1" x14ac:dyDescent="0.45">
      <c r="A254" s="17"/>
      <c r="B254" s="271" t="s">
        <v>33</v>
      </c>
      <c r="C254" s="272"/>
      <c r="D254" s="273"/>
      <c r="E254" s="274"/>
      <c r="F254" s="243"/>
      <c r="G254" s="281" t="str">
        <f>IF(E232="","",IF(AND(E239="",E240=""),"",IF(D210&lt;&gt;"Pay Stubs","", IF(YEAR(D212)=YEAR(E212), IF(OR(F254="", F254 = 0), (SUM(C254:E254)/3)*VLOOKUP(H208, PayPeriods, 3, FALSE), (F254/H212)*260), IF(G210=0,0,IF(OR(F254="", F254 = 0), SUM(C254:E254)/3*VLOOKUP(H208, PayPeriods, 3, FALSE), (F254/G210)*VLOOKUP(H208,PayPeriods,3,FALSE)))))))</f>
        <v/>
      </c>
      <c r="H254" s="235"/>
      <c r="I254" s="17"/>
      <c r="J254" s="403" t="s">
        <v>325</v>
      </c>
      <c r="K254" s="403"/>
      <c r="P254" s="26"/>
      <c r="Q254" s="26"/>
      <c r="R254" s="28"/>
      <c r="S254" s="29"/>
      <c r="T254" s="30"/>
      <c r="U254" s="30"/>
      <c r="V254" s="26"/>
    </row>
    <row r="255" spans="1:25" ht="15.75" customHeight="1" x14ac:dyDescent="0.45">
      <c r="A255" s="17"/>
      <c r="B255" s="259" t="s">
        <v>103</v>
      </c>
      <c r="C255" s="272"/>
      <c r="D255" s="273"/>
      <c r="E255" s="274"/>
      <c r="F255" s="243"/>
      <c r="G255" s="280" t="str">
        <f>IF(E232 = "", "", IF(AND(E239 = "", E240=""), "", IF(D210 = "Pay Stubs", (G243+G253+G254), "")))</f>
        <v/>
      </c>
      <c r="H255" s="157" t="str">
        <f>IF(E232= "", "", IF(AND(E239="", E240 = ""), "", IF(D210 = "Pay Stubs", IF(YEAR(D212) = YEAR(F212), (F255/H212) *260, IF(G210 = 0, 0, (F255/G210)*VLOOKUP(H208,PayPeriods,3,FALSE))), "")))</f>
        <v/>
      </c>
      <c r="I255" s="17"/>
      <c r="J255" s="403" t="s">
        <v>326</v>
      </c>
      <c r="K255" s="403"/>
      <c r="P255" s="26"/>
      <c r="Q255" s="26"/>
      <c r="R255" s="28"/>
      <c r="S255" s="29"/>
      <c r="T255" s="30"/>
      <c r="U255" s="30"/>
      <c r="V255" s="26"/>
    </row>
    <row r="256" spans="1:25" ht="15.75" customHeight="1" x14ac:dyDescent="0.45">
      <c r="A256" s="17"/>
      <c r="B256" s="114"/>
      <c r="C256" s="183"/>
      <c r="D256" s="183"/>
      <c r="E256" s="183"/>
      <c r="F256" s="183"/>
      <c r="G256" s="183"/>
      <c r="H256" s="183"/>
      <c r="I256" s="17"/>
      <c r="J256" s="127"/>
      <c r="K256" s="128"/>
      <c r="P256" s="26"/>
      <c r="Q256" s="26"/>
      <c r="R256" s="28"/>
      <c r="S256" s="29"/>
      <c r="T256" s="30"/>
      <c r="U256" s="30"/>
      <c r="V256" s="26"/>
    </row>
    <row r="257" spans="1:22" ht="15.75" customHeight="1" x14ac:dyDescent="0.45">
      <c r="A257" s="17"/>
      <c r="B257" s="282" t="str">
        <f>IF(D210 = "VOE", "", IF((F243+F253+F254) = 0, "",IF((F243+F253+F254) = F255, "", "Year to Date Base pay, Overtime and Other income do not add to the Gross Wages, please correct or explain.")))</f>
        <v/>
      </c>
      <c r="C257" s="73"/>
      <c r="D257" s="73"/>
      <c r="E257" s="183"/>
      <c r="F257" s="78"/>
      <c r="G257" s="78"/>
      <c r="H257" s="78"/>
      <c r="I257" s="22"/>
      <c r="J257" s="127"/>
      <c r="K257" s="128"/>
      <c r="P257" s="26"/>
      <c r="Q257" s="26"/>
      <c r="R257" s="28"/>
      <c r="S257" s="29"/>
      <c r="T257" s="30"/>
      <c r="U257" s="30"/>
      <c r="V257" s="26"/>
    </row>
    <row r="258" spans="1:22" ht="15.75" customHeight="1" x14ac:dyDescent="0.45">
      <c r="A258" s="17"/>
      <c r="B258" s="282" t="str">
        <f>IF(D210 = "VOE", "", IF(F255 &lt; E255, "Year to Date Gross Wages must be greater than or equal to the last pay stub", ""))</f>
        <v/>
      </c>
      <c r="C258" s="73"/>
      <c r="D258" s="73"/>
      <c r="E258" s="78"/>
      <c r="F258" s="78"/>
      <c r="G258" s="78"/>
      <c r="H258" s="78"/>
      <c r="I258" s="22"/>
      <c r="J258" s="127"/>
      <c r="K258" s="128"/>
      <c r="P258" s="26"/>
      <c r="Q258" s="26"/>
      <c r="R258" s="28"/>
      <c r="S258" s="29"/>
      <c r="T258" s="30"/>
      <c r="U258" s="30"/>
      <c r="V258" s="26"/>
    </row>
    <row r="259" spans="1:22" ht="15.75" customHeight="1" x14ac:dyDescent="0.45">
      <c r="A259" s="17"/>
      <c r="B259" s="73"/>
      <c r="C259" s="282"/>
      <c r="D259" s="73"/>
      <c r="E259" s="78"/>
      <c r="F259" s="78"/>
      <c r="G259" s="78"/>
      <c r="H259" s="78"/>
      <c r="I259" s="22"/>
      <c r="J259" s="127"/>
      <c r="K259" s="128"/>
      <c r="P259" s="26"/>
      <c r="Q259" s="26"/>
      <c r="R259" s="28"/>
      <c r="S259" s="29"/>
      <c r="T259" s="30"/>
      <c r="U259" s="30"/>
      <c r="V259" s="26"/>
    </row>
    <row r="260" spans="1:22" ht="15.75" customHeight="1" x14ac:dyDescent="0.45">
      <c r="A260" s="17"/>
      <c r="B260" s="283" t="str">
        <f xml:space="preserve"> IF(AND(B261 = "", B262 = ""), "", "If Regular Base Hours and/or Base Pay Rate are not provided on the check stubs, enter the numbers calculated below.")</f>
        <v/>
      </c>
      <c r="C260" s="282"/>
      <c r="D260" s="73"/>
      <c r="E260" s="78"/>
      <c r="F260" s="78"/>
      <c r="G260" s="78"/>
      <c r="H260" s="78"/>
      <c r="I260" s="22"/>
      <c r="J260" s="127"/>
      <c r="K260" s="128"/>
      <c r="L260" s="32"/>
      <c r="M260" s="33"/>
      <c r="P260" s="26"/>
      <c r="Q260" s="26"/>
      <c r="R260" s="28"/>
      <c r="S260" s="29"/>
      <c r="T260" s="30"/>
      <c r="U260" s="30"/>
      <c r="V260" s="26"/>
    </row>
    <row r="261" spans="1:22" ht="15.75" customHeight="1" x14ac:dyDescent="0.45">
      <c r="A261" s="17"/>
      <c r="B261" s="284" t="str">
        <f>IF(D210 = "Pay Stubs", IF(G242 = "Hourly Pay Rate", IF(AND(C261="", D261 = "", E261 = ""), "","Hours Calculator"), ""), "")</f>
        <v/>
      </c>
      <c r="C261" s="285" t="str">
        <f>IF(D210 = "Pay Stubs", IF(G242 = "Hourly Pay Rate", IF(C242 = "", "",C243/C242), ""), "")</f>
        <v/>
      </c>
      <c r="D261" s="285" t="str">
        <f>IF(D210 = "Pay Stubs", IF(G242 = "Hourly Pay Rate", IF(D242 = "", "", D243/D242), ""), "")</f>
        <v/>
      </c>
      <c r="E261" s="285" t="str">
        <f>IF(D210 = "Pay Stubs", IF(G242 = "Hourly Pay Rate", IF(E242 = "", "", E243/E242), ""), "")</f>
        <v/>
      </c>
      <c r="F261" s="78"/>
      <c r="G261" s="75"/>
      <c r="H261" s="73"/>
      <c r="I261" s="22"/>
      <c r="J261" s="127"/>
      <c r="K261" s="128"/>
      <c r="L261" s="32"/>
      <c r="M261" s="33"/>
      <c r="P261" s="26"/>
      <c r="Q261" s="26"/>
      <c r="R261" s="28"/>
      <c r="S261" s="29"/>
      <c r="T261" s="30"/>
      <c r="U261" s="30"/>
      <c r="V261" s="26"/>
    </row>
    <row r="262" spans="1:22" ht="15.4" x14ac:dyDescent="0.45">
      <c r="A262" s="17"/>
      <c r="B262" s="291"/>
      <c r="C262" s="286" t="str">
        <f>IF(D210 = "Pay Stubs", IF(G242="Hourly Pay Rate", IF(OR(C241 = "",C241 = 0), "", C243/C241),""), "")</f>
        <v/>
      </c>
      <c r="D262" s="286" t="str">
        <f>IF(D210="Pay Stubs",IF(G242="Hourly Pay Rate",IF(OR(D241="", D241 = 0),"",D243/D241), ""),"")</f>
        <v/>
      </c>
      <c r="E262" s="286" t="str">
        <f>IF(D210 = "Pay Stubs", IF(G242="Hourly Pay Rate", IF(OR(E241 = "",E241 = 0), "", E243/E241), ""), "")</f>
        <v/>
      </c>
      <c r="F262" s="73"/>
      <c r="G262" s="75"/>
      <c r="H262" s="73"/>
      <c r="I262" s="22"/>
      <c r="J262" s="127"/>
      <c r="K262" s="128"/>
      <c r="L262" s="32"/>
      <c r="M262" s="33"/>
      <c r="P262" s="26"/>
      <c r="Q262" s="26"/>
      <c r="R262" s="28"/>
      <c r="S262" s="29"/>
      <c r="T262" s="30"/>
      <c r="U262" s="30"/>
      <c r="V262" s="26"/>
    </row>
    <row r="263" spans="1:22" ht="15.4" x14ac:dyDescent="0.45">
      <c r="A263" s="17"/>
      <c r="B263" s="73"/>
      <c r="C263" s="78"/>
      <c r="D263" s="78"/>
      <c r="E263" s="78"/>
      <c r="F263" s="78"/>
      <c r="G263" s="73"/>
      <c r="H263" s="287"/>
      <c r="I263" s="22"/>
      <c r="J263" s="127"/>
      <c r="K263" s="128"/>
      <c r="L263" s="32"/>
    </row>
    <row r="264" spans="1:22" ht="15.75" customHeight="1" x14ac:dyDescent="0.45">
      <c r="A264" s="17"/>
      <c r="B264" s="114"/>
      <c r="C264" s="73"/>
      <c r="D264" s="73"/>
      <c r="E264" s="73"/>
      <c r="F264" s="73"/>
      <c r="G264" s="73"/>
      <c r="H264" s="73"/>
      <c r="I264" s="17"/>
      <c r="J264" s="127"/>
      <c r="K264" s="128"/>
      <c r="L264" s="32"/>
    </row>
    <row r="265" spans="1:22" ht="16.5" customHeight="1" thickBot="1" x14ac:dyDescent="0.5">
      <c r="A265" s="17"/>
      <c r="B265" s="384" t="s">
        <v>84</v>
      </c>
      <c r="C265" s="386" t="s">
        <v>290</v>
      </c>
      <c r="D265" s="387"/>
      <c r="E265" s="292"/>
      <c r="F265" s="388" t="s">
        <v>107</v>
      </c>
      <c r="G265" s="389"/>
      <c r="H265" s="293"/>
      <c r="I265" s="17"/>
      <c r="J265" s="402" t="s">
        <v>265</v>
      </c>
      <c r="K265" s="402"/>
      <c r="L265" s="32"/>
    </row>
    <row r="266" spans="1:22" ht="15.75" customHeight="1" x14ac:dyDescent="0.45">
      <c r="A266" s="17"/>
      <c r="B266" s="385"/>
      <c r="C266" s="70"/>
      <c r="D266" s="70"/>
      <c r="E266" s="70"/>
      <c r="F266" s="70"/>
      <c r="G266" s="70"/>
      <c r="H266" s="146"/>
      <c r="I266" s="17"/>
      <c r="J266" s="351" t="s">
        <v>331</v>
      </c>
      <c r="K266" s="351"/>
      <c r="L266" s="32"/>
    </row>
    <row r="267" spans="1:22" ht="45.75" customHeight="1" thickBot="1" x14ac:dyDescent="0.5">
      <c r="A267" s="17"/>
      <c r="B267" s="236"/>
      <c r="C267" s="294">
        <f>52-E265</f>
        <v>52</v>
      </c>
      <c r="D267" s="295">
        <f>IF(E268= "", 52, 52-E268)</f>
        <v>52</v>
      </c>
      <c r="E267" s="220" t="s">
        <v>37</v>
      </c>
      <c r="F267" s="296" t="s">
        <v>50</v>
      </c>
      <c r="G267" s="296" t="s">
        <v>109</v>
      </c>
      <c r="H267" s="296" t="s">
        <v>108</v>
      </c>
      <c r="I267" s="17"/>
      <c r="J267" s="351" t="s">
        <v>332</v>
      </c>
      <c r="K267" s="351"/>
      <c r="L267" s="32"/>
    </row>
    <row r="268" spans="1:22" ht="15.75" customHeight="1" x14ac:dyDescent="0.45">
      <c r="A268" s="17"/>
      <c r="B268" s="357" t="str">
        <f>IF(E265 &gt;0, CONCATENATE(52-E265, " weeks employed in calendar year."), "")</f>
        <v/>
      </c>
      <c r="C268" s="391" t="s">
        <v>106</v>
      </c>
      <c r="D268" s="393"/>
      <c r="E268" s="297"/>
      <c r="F268" s="298"/>
      <c r="G268" s="299"/>
      <c r="H268" s="300"/>
      <c r="I268" s="17"/>
      <c r="J268" s="351"/>
      <c r="K268" s="351"/>
      <c r="L268" s="32"/>
    </row>
    <row r="269" spans="1:22" ht="15.75" customHeight="1" x14ac:dyDescent="0.45">
      <c r="A269" s="17"/>
      <c r="B269" s="357"/>
      <c r="C269" s="394" t="s">
        <v>34</v>
      </c>
      <c r="D269" s="395"/>
      <c r="E269" s="301"/>
      <c r="F269" s="298"/>
      <c r="G269" s="299"/>
      <c r="H269" s="300"/>
      <c r="I269" s="17"/>
      <c r="J269" s="351" t="s">
        <v>303</v>
      </c>
      <c r="K269" s="351"/>
      <c r="L269" s="25"/>
    </row>
    <row r="270" spans="1:22" ht="26.25" customHeight="1" x14ac:dyDescent="0.45">
      <c r="A270" s="17"/>
      <c r="B270" s="357"/>
      <c r="C270" s="391" t="s">
        <v>110</v>
      </c>
      <c r="D270" s="393"/>
      <c r="E270" s="328"/>
      <c r="F270" s="303"/>
      <c r="G270" s="304"/>
      <c r="H270" s="304"/>
      <c r="I270" s="17"/>
      <c r="J270" s="351" t="s">
        <v>304</v>
      </c>
      <c r="K270" s="351"/>
      <c r="L270" s="16"/>
    </row>
    <row r="271" spans="1:22" ht="15.75" customHeight="1" x14ac:dyDescent="0.45">
      <c r="A271" s="17"/>
      <c r="B271" s="390"/>
      <c r="C271" s="391" t="s">
        <v>92</v>
      </c>
      <c r="D271" s="393"/>
      <c r="E271" s="302"/>
      <c r="F271" s="305">
        <f>E270*E269</f>
        <v>0</v>
      </c>
      <c r="G271" s="157">
        <f>(52-E265)*F271</f>
        <v>0</v>
      </c>
      <c r="H271" s="299"/>
      <c r="I271" s="17"/>
      <c r="J271" s="351"/>
      <c r="K271" s="351"/>
      <c r="L271" s="16"/>
    </row>
    <row r="272" spans="1:22" ht="15.75" customHeight="1" x14ac:dyDescent="0.45">
      <c r="A272" s="17"/>
      <c r="B272" s="390"/>
      <c r="C272" s="391" t="s">
        <v>16</v>
      </c>
      <c r="D272" s="393"/>
      <c r="E272" s="302"/>
      <c r="F272" s="305" t="str">
        <f xml:space="preserve"> IF(OR(E268 = "", E268 = 0), "", E272/E268)</f>
        <v/>
      </c>
      <c r="G272" s="157" t="str">
        <f>IF(F272 = "", "", (52-E265)*F272)</f>
        <v/>
      </c>
      <c r="H272" s="299"/>
      <c r="I272" s="17"/>
      <c r="J272" s="351" t="s">
        <v>305</v>
      </c>
      <c r="K272" s="351"/>
      <c r="L272" s="16"/>
    </row>
    <row r="273" spans="1:13" ht="15.75" customHeight="1" x14ac:dyDescent="0.45">
      <c r="A273" s="17"/>
      <c r="B273" s="390"/>
      <c r="C273" s="391" t="s">
        <v>83</v>
      </c>
      <c r="D273" s="393"/>
      <c r="E273" s="302"/>
      <c r="F273" s="305" t="str">
        <f>IF(OR(E268= "", E268 = 0), "", E273/E268)</f>
        <v/>
      </c>
      <c r="G273" s="157" t="str">
        <f>IF(F273="", "", (52-E265)*F273)</f>
        <v/>
      </c>
      <c r="H273" s="299"/>
      <c r="I273" s="17"/>
      <c r="J273" s="351" t="s">
        <v>306</v>
      </c>
      <c r="K273" s="351"/>
      <c r="L273" s="16"/>
    </row>
    <row r="274" spans="1:13" ht="15.75" customHeight="1" x14ac:dyDescent="0.45">
      <c r="A274" s="17"/>
      <c r="B274" s="390"/>
      <c r="C274" s="396" t="s">
        <v>81</v>
      </c>
      <c r="D274" s="397"/>
      <c r="E274" s="243"/>
      <c r="F274" s="280">
        <f>SUM(F271:F273)</f>
        <v>0</v>
      </c>
      <c r="G274" s="157">
        <f>SUM(G271:G273)</f>
        <v>0</v>
      </c>
      <c r="H274" s="157">
        <f>IF(OR(E268 = "", E268 = 0), 0, (52-E265)*(E274/E268))</f>
        <v>0</v>
      </c>
      <c r="I274" s="17"/>
      <c r="J274" s="351" t="s">
        <v>307</v>
      </c>
      <c r="K274" s="351"/>
      <c r="L274" s="16"/>
    </row>
    <row r="275" spans="1:13" ht="15.75" customHeight="1" x14ac:dyDescent="0.45">
      <c r="A275" s="17"/>
      <c r="B275" s="168"/>
      <c r="C275" s="259" t="s">
        <v>113</v>
      </c>
      <c r="D275" s="306"/>
      <c r="E275" s="243"/>
      <c r="F275" s="307"/>
      <c r="G275" s="307"/>
      <c r="H275" s="308"/>
      <c r="I275" s="17"/>
      <c r="J275" s="127"/>
      <c r="K275" s="128"/>
      <c r="L275" s="16"/>
    </row>
    <row r="276" spans="1:13" ht="15.75" customHeight="1" x14ac:dyDescent="0.45">
      <c r="A276" s="17"/>
      <c r="B276" s="177"/>
      <c r="C276" s="398" t="s">
        <v>114</v>
      </c>
      <c r="D276" s="399"/>
      <c r="E276" s="243"/>
      <c r="F276" s="309"/>
      <c r="G276" s="309"/>
      <c r="H276" s="242"/>
      <c r="I276" s="17"/>
      <c r="J276" s="127"/>
      <c r="K276" s="128"/>
      <c r="L276" s="16"/>
    </row>
    <row r="277" spans="1:13" ht="15.75" customHeight="1" x14ac:dyDescent="0.45">
      <c r="A277" s="17"/>
      <c r="B277" s="73"/>
      <c r="C277" s="73"/>
      <c r="D277" s="73"/>
      <c r="E277" s="73"/>
      <c r="F277" s="73"/>
      <c r="G277" s="73"/>
      <c r="H277" s="73"/>
      <c r="I277" s="17"/>
      <c r="J277" s="127"/>
      <c r="K277" s="128"/>
      <c r="L277" s="16"/>
    </row>
    <row r="278" spans="1:13" ht="15.75" customHeight="1" thickBot="1" x14ac:dyDescent="0.5">
      <c r="A278" s="17"/>
      <c r="B278" s="400" t="s">
        <v>74</v>
      </c>
      <c r="C278" s="145"/>
      <c r="D278" s="145"/>
      <c r="E278" s="164" t="s">
        <v>111</v>
      </c>
      <c r="F278" s="164" t="s">
        <v>75</v>
      </c>
      <c r="G278" s="164" t="s">
        <v>76</v>
      </c>
      <c r="H278" s="310" t="s">
        <v>120</v>
      </c>
      <c r="I278" s="17"/>
      <c r="J278" s="402" t="s">
        <v>276</v>
      </c>
      <c r="K278" s="402"/>
      <c r="L278" s="16"/>
    </row>
    <row r="279" spans="1:13" ht="32.25" customHeight="1" x14ac:dyDescent="0.45">
      <c r="A279" s="17"/>
      <c r="B279" s="401"/>
      <c r="C279" s="391" t="s">
        <v>78</v>
      </c>
      <c r="D279" s="392"/>
      <c r="E279" s="325"/>
      <c r="F279" s="311"/>
      <c r="G279" s="312"/>
      <c r="H279" s="313">
        <f>IF(SUM(F279:G279)&gt;=24, SUM(F279:G279),SUM(E279:G279))</f>
        <v>0</v>
      </c>
      <c r="I279" s="17"/>
      <c r="J279" s="351" t="s">
        <v>308</v>
      </c>
      <c r="K279" s="351"/>
      <c r="L279" s="16"/>
    </row>
    <row r="280" spans="1:13" ht="28.5" customHeight="1" x14ac:dyDescent="0.45">
      <c r="A280" s="17"/>
      <c r="B280" s="168"/>
      <c r="C280" s="391" t="s">
        <v>77</v>
      </c>
      <c r="D280" s="392"/>
      <c r="E280" s="326"/>
      <c r="F280" s="314"/>
      <c r="G280" s="274"/>
      <c r="H280" s="315"/>
      <c r="I280" s="17"/>
      <c r="J280" s="351" t="s">
        <v>309</v>
      </c>
      <c r="K280" s="351"/>
      <c r="L280" s="16"/>
    </row>
    <row r="281" spans="1:13" ht="28.5" customHeight="1" x14ac:dyDescent="0.45">
      <c r="A281" s="17"/>
      <c r="B281" s="168"/>
      <c r="C281" s="391" t="s">
        <v>79</v>
      </c>
      <c r="D281" s="392"/>
      <c r="E281" s="326"/>
      <c r="F281" s="314"/>
      <c r="G281" s="274"/>
      <c r="H281" s="315"/>
      <c r="I281" s="17"/>
      <c r="J281" s="351" t="s">
        <v>310</v>
      </c>
      <c r="K281" s="351"/>
      <c r="L281" s="16"/>
    </row>
    <row r="282" spans="1:13" ht="15.75" customHeight="1" thickBot="1" x14ac:dyDescent="0.5">
      <c r="A282" s="17"/>
      <c r="B282" s="168"/>
      <c r="C282" s="391" t="s">
        <v>80</v>
      </c>
      <c r="D282" s="392"/>
      <c r="E282" s="316"/>
      <c r="F282" s="317"/>
      <c r="G282" s="318"/>
      <c r="H282" s="315"/>
      <c r="I282" s="17"/>
      <c r="J282" s="351" t="s">
        <v>311</v>
      </c>
      <c r="K282" s="351"/>
      <c r="L282" s="16"/>
    </row>
    <row r="283" spans="1:13" ht="15.75" customHeight="1" x14ac:dyDescent="0.45">
      <c r="A283" s="17"/>
      <c r="B283" s="168"/>
      <c r="C283" s="348" t="s">
        <v>81</v>
      </c>
      <c r="D283" s="349"/>
      <c r="E283" s="180">
        <f>IF(SUM(E280:E282)&lt;0,0,SUM(E280:E282))</f>
        <v>0</v>
      </c>
      <c r="F283" s="180">
        <f>IF(SUM(F280:F282)&lt;0,0,SUM(F280:F282))</f>
        <v>0</v>
      </c>
      <c r="G283" s="180">
        <f>IF(SUM(G280:G282)&lt;0,0,SUM(G280:G282))</f>
        <v>0</v>
      </c>
      <c r="H283" s="157">
        <f>IF(SUM(E283:G283)&lt;0,0,IF(H279 = 0, 0, IF(SUM(F279:G279)&gt;=24,SUM(F283:G283)/H279,SUM(E283:G283)/H279)))</f>
        <v>0</v>
      </c>
      <c r="I283" s="17"/>
      <c r="L283" s="16"/>
    </row>
    <row r="284" spans="1:13" ht="15.75" customHeight="1" x14ac:dyDescent="0.45">
      <c r="A284" s="17"/>
      <c r="B284" s="177"/>
      <c r="C284" s="319"/>
      <c r="D284" s="319"/>
      <c r="E284" s="320"/>
      <c r="F284" s="350" t="s">
        <v>121</v>
      </c>
      <c r="G284" s="350"/>
      <c r="H284" s="100">
        <f>IF(H279=0,0,(E283+(ROUND(H283,2)*(12-E279))))</f>
        <v>0</v>
      </c>
      <c r="I284" s="17"/>
      <c r="L284" s="16"/>
    </row>
    <row r="285" spans="1:13" ht="31.5" customHeight="1" x14ac:dyDescent="0.45">
      <c r="A285" s="17"/>
      <c r="B285" s="17"/>
      <c r="C285" s="17"/>
      <c r="D285" s="17"/>
      <c r="E285" s="17"/>
      <c r="F285" s="17"/>
      <c r="G285" s="17"/>
      <c r="H285" s="17"/>
      <c r="I285" s="17"/>
      <c r="L285" s="16"/>
    </row>
    <row r="286" spans="1:13" ht="31.5" customHeight="1" x14ac:dyDescent="0.45">
      <c r="A286" s="17"/>
      <c r="B286" s="35" t="str">
        <f>IF(D177 = "Pay Stubs", IF(#REF! = "Hourly Pay Rate", IF(AND(C286="", D286 = "", E286 = ""), "","Rate Calculator"), ""), "")</f>
        <v/>
      </c>
      <c r="C286" s="36" t="str">
        <f>IF(D177 = "Pay Stubs", IF(#REF!="Hourly Pay Rate", IF(OR(#REF! = "",#REF! = 0), "",#REF! /#REF!),""), "")</f>
        <v/>
      </c>
      <c r="D286" s="36" t="str">
        <f>IF(D177="Pay Stubs",IF(#REF!="Hourly Pay Rate",IF(OR(#REF!="",#REF! = 0),"",#REF!/#REF!), ""),"")</f>
        <v/>
      </c>
      <c r="E286" s="36" t="str">
        <f>IF(D177 = "Pay Stubs", IF(#REF!="Hourly Pay Rate", IF(OR(#REF! = "",#REF! = 0), "",#REF! /#REF!), ""), "")</f>
        <v/>
      </c>
      <c r="F286" s="22"/>
      <c r="G286" s="37"/>
      <c r="H286" s="17"/>
      <c r="I286" s="22"/>
      <c r="L286" s="16"/>
    </row>
    <row r="287" spans="1:13" ht="18" customHeight="1" x14ac:dyDescent="0.45">
      <c r="A287" s="13"/>
      <c r="B287" s="42" t="s">
        <v>184</v>
      </c>
      <c r="C287" s="43"/>
      <c r="D287" s="43"/>
      <c r="E287" s="43"/>
      <c r="F287" s="43"/>
      <c r="G287" s="13"/>
      <c r="H287" s="45" t="s">
        <v>234</v>
      </c>
      <c r="I287" s="43"/>
      <c r="L287" s="16"/>
    </row>
    <row r="288" spans="1:13" ht="14.25" customHeight="1" x14ac:dyDescent="0.45">
      <c r="A288" s="17"/>
      <c r="L288" s="26"/>
      <c r="M288" s="26"/>
    </row>
    <row r="289" spans="1:13" ht="14.25" customHeight="1" x14ac:dyDescent="0.45">
      <c r="A289" s="17"/>
      <c r="L289" s="26"/>
      <c r="M289" s="26"/>
    </row>
    <row r="290" spans="1:13" ht="14.25" customHeight="1" x14ac:dyDescent="0.45">
      <c r="A290" s="17"/>
      <c r="L290" s="26"/>
      <c r="M290" s="26"/>
    </row>
    <row r="291" spans="1:13" ht="16.5" customHeight="1" x14ac:dyDescent="0.45">
      <c r="A291" s="17"/>
      <c r="L291" s="26"/>
      <c r="M291" s="26"/>
    </row>
    <row r="292" spans="1:13" ht="15.75" customHeight="1" x14ac:dyDescent="0.45">
      <c r="A292" s="17"/>
      <c r="L292" s="26"/>
      <c r="M292" s="26"/>
    </row>
    <row r="293" spans="1:13" ht="15.4" x14ac:dyDescent="0.45">
      <c r="A293" s="17"/>
      <c r="L293" s="25"/>
    </row>
    <row r="294" spans="1:13" ht="15.4" x14ac:dyDescent="0.45">
      <c r="A294" s="17"/>
      <c r="L294" s="25"/>
    </row>
    <row r="295" spans="1:13" ht="15.4" x14ac:dyDescent="0.45">
      <c r="A295" s="17"/>
      <c r="L295" s="25"/>
    </row>
    <row r="296" spans="1:13" ht="15" customHeight="1" x14ac:dyDescent="0.45">
      <c r="L296" s="25"/>
    </row>
    <row r="297" spans="1:13" ht="15.4" x14ac:dyDescent="0.45"/>
    <row r="298" spans="1:13" ht="30" customHeight="1" x14ac:dyDescent="0.45">
      <c r="D298" s="44"/>
    </row>
    <row r="299" spans="1:13" ht="39" customHeight="1" x14ac:dyDescent="0.45"/>
    <row r="300" spans="1:13" ht="15" customHeight="1" x14ac:dyDescent="0.45"/>
    <row r="301" spans="1:13" ht="15" customHeight="1" x14ac:dyDescent="0.45"/>
    <row r="302" spans="1:13" ht="15" customHeight="1" x14ac:dyDescent="0.45"/>
    <row r="303" spans="1:13" ht="15" customHeight="1" x14ac:dyDescent="0.45"/>
    <row r="304" spans="1:13" ht="15" customHeight="1" x14ac:dyDescent="0.45"/>
    <row r="305" ht="15" customHeight="1" x14ac:dyDescent="0.45"/>
    <row r="306" ht="15" customHeight="1" x14ac:dyDescent="0.45"/>
    <row r="307" ht="15" customHeight="1" x14ac:dyDescent="0.45"/>
    <row r="308" ht="15" customHeight="1" x14ac:dyDescent="0.45"/>
    <row r="309" ht="15" customHeight="1" x14ac:dyDescent="0.45"/>
    <row r="310" ht="28.5" customHeight="1" x14ac:dyDescent="0.45"/>
    <row r="311" ht="35.25" customHeight="1" x14ac:dyDescent="0.45"/>
    <row r="312" ht="45" customHeight="1" x14ac:dyDescent="0.45"/>
    <row r="313" ht="36.75" customHeight="1" x14ac:dyDescent="0.45"/>
    <row r="314" ht="33.75" customHeight="1" x14ac:dyDescent="0.45"/>
    <row r="315" ht="15" customHeight="1" x14ac:dyDescent="0.45"/>
    <row r="316" ht="15" customHeight="1" x14ac:dyDescent="0.45"/>
    <row r="317" ht="15.4" x14ac:dyDescent="0.45"/>
    <row r="318" ht="15.4" x14ac:dyDescent="0.45"/>
    <row r="319" ht="15.4" x14ac:dyDescent="0.45"/>
    <row r="320" ht="15.4" x14ac:dyDescent="0.45"/>
    <row r="321" ht="2.25" hidden="1" customHeight="1" x14ac:dyDescent="0.45"/>
    <row r="322" ht="15.75" hidden="1" customHeight="1" x14ac:dyDescent="0.45"/>
    <row r="323" ht="15.75" hidden="1" customHeight="1" x14ac:dyDescent="0.45"/>
    <row r="324" ht="15.75" hidden="1" customHeight="1" x14ac:dyDescent="0.45"/>
    <row r="325" ht="15.75" hidden="1" customHeight="1" x14ac:dyDescent="0.45"/>
    <row r="326" ht="15.75" hidden="1" customHeight="1" x14ac:dyDescent="0.45"/>
    <row r="327" ht="15.75" hidden="1" customHeight="1" x14ac:dyDescent="0.45"/>
    <row r="328" ht="15.75" hidden="1" customHeight="1" x14ac:dyDescent="0.45"/>
    <row r="329" ht="15.75" hidden="1" customHeight="1" x14ac:dyDescent="0.45"/>
    <row r="330" ht="15.75" hidden="1" customHeight="1" x14ac:dyDescent="0.45"/>
    <row r="331" ht="3" hidden="1" customHeight="1" x14ac:dyDescent="0.45"/>
    <row r="332" ht="3" hidden="1" customHeight="1" x14ac:dyDescent="0.45"/>
    <row r="333" ht="3" hidden="1" customHeight="1" x14ac:dyDescent="0.45"/>
    <row r="334" ht="3" hidden="1" customHeight="1" x14ac:dyDescent="0.45"/>
    <row r="335" ht="3" hidden="1" customHeight="1" x14ac:dyDescent="0.45"/>
    <row r="336" ht="3" customHeight="1" x14ac:dyDescent="0.45"/>
    <row r="337" ht="15.75" customHeight="1" x14ac:dyDescent="0.45"/>
    <row r="338" ht="15.75" customHeight="1" x14ac:dyDescent="0.45"/>
    <row r="339" ht="15.75" customHeight="1" x14ac:dyDescent="0.45"/>
    <row r="340" ht="15.75" customHeight="1" x14ac:dyDescent="0.45"/>
    <row r="341" ht="15.75" customHeight="1" x14ac:dyDescent="0.45"/>
    <row r="342" ht="15.75" customHeight="1" x14ac:dyDescent="0.45"/>
    <row r="343" ht="15.75" customHeight="1" x14ac:dyDescent="0.45"/>
    <row r="344" ht="15.75" customHeight="1" x14ac:dyDescent="0.45"/>
    <row r="345" ht="15.75" customHeight="1" x14ac:dyDescent="0.45"/>
    <row r="346" ht="15.75" customHeight="1" x14ac:dyDescent="0.45"/>
    <row r="347" ht="15.75" customHeight="1" x14ac:dyDescent="0.45"/>
    <row r="348" ht="15.75" customHeight="1" x14ac:dyDescent="0.45"/>
    <row r="349" ht="15.75" customHeight="1" x14ac:dyDescent="0.45"/>
    <row r="350" ht="15.75" customHeight="1" x14ac:dyDescent="0.45"/>
    <row r="351" ht="15.75" customHeight="1" x14ac:dyDescent="0.45"/>
    <row r="352" ht="15.75" customHeight="1" x14ac:dyDescent="0.45"/>
    <row r="353" ht="15.75" customHeight="1" x14ac:dyDescent="0.45"/>
    <row r="354" ht="15.75" customHeight="1" x14ac:dyDescent="0.45"/>
    <row r="355" ht="15.75" customHeight="1" x14ac:dyDescent="0.45"/>
    <row r="356" ht="15.75" customHeight="1" x14ac:dyDescent="0.45"/>
    <row r="357" ht="15.75" customHeight="1" x14ac:dyDescent="0.45"/>
    <row r="358" ht="15.75" customHeight="1" x14ac:dyDescent="0.45"/>
  </sheetData>
  <sheetProtection algorithmName="SHA-512" hashValue="t4/sDKb8Wm+DrEaFoMX7EFbJl1oSqB7sV3UMrJLJpOMAoef2xbS6YN/9TqRD+52vR/Y/wuyYXzXhuo2z9UVbsQ==" saltValue="1sek+spf622HxKZu/+RhZA==" spinCount="100000" sheet="1" objects="1" scenarios="1"/>
  <mergeCells count="340">
    <mergeCell ref="B15:D15"/>
    <mergeCell ref="J15:K15"/>
    <mergeCell ref="J16:K16"/>
    <mergeCell ref="J17:K17"/>
    <mergeCell ref="J18:K18"/>
    <mergeCell ref="C19:D19"/>
    <mergeCell ref="J19:K19"/>
    <mergeCell ref="B13:D13"/>
    <mergeCell ref="J13:K13"/>
    <mergeCell ref="B14:D14"/>
    <mergeCell ref="J14:K14"/>
    <mergeCell ref="B1:H2"/>
    <mergeCell ref="J2:K2"/>
    <mergeCell ref="D3:F3"/>
    <mergeCell ref="J3:K3"/>
    <mergeCell ref="J4:K4"/>
    <mergeCell ref="E5:H5"/>
    <mergeCell ref="J5:K5"/>
    <mergeCell ref="J11:K11"/>
    <mergeCell ref="B12:D12"/>
    <mergeCell ref="J12:K12"/>
    <mergeCell ref="J6:K6"/>
    <mergeCell ref="J7:K7"/>
    <mergeCell ref="B8:D8"/>
    <mergeCell ref="G8:H11"/>
    <mergeCell ref="J8:K8"/>
    <mergeCell ref="B9:D9"/>
    <mergeCell ref="J9:K9"/>
    <mergeCell ref="B10:D10"/>
    <mergeCell ref="J10:K10"/>
    <mergeCell ref="B11:D11"/>
    <mergeCell ref="C20:D20"/>
    <mergeCell ref="K20:K27"/>
    <mergeCell ref="C21:D21"/>
    <mergeCell ref="C22:D22"/>
    <mergeCell ref="C23:D23"/>
    <mergeCell ref="C24:D24"/>
    <mergeCell ref="C25:D25"/>
    <mergeCell ref="C26:D26"/>
    <mergeCell ref="J39:K39"/>
    <mergeCell ref="J33:K33"/>
    <mergeCell ref="J34:K34"/>
    <mergeCell ref="J35:K35"/>
    <mergeCell ref="J36:K36"/>
    <mergeCell ref="C38:H38"/>
    <mergeCell ref="J38:K38"/>
    <mergeCell ref="J28:K28"/>
    <mergeCell ref="J29:K29"/>
    <mergeCell ref="J30:K30"/>
    <mergeCell ref="D31:G31"/>
    <mergeCell ref="J31:K31"/>
    <mergeCell ref="J32:K32"/>
    <mergeCell ref="J40:K41"/>
    <mergeCell ref="C41:D41"/>
    <mergeCell ref="B42:B45"/>
    <mergeCell ref="C42:D42"/>
    <mergeCell ref="G42:H42"/>
    <mergeCell ref="C43:D43"/>
    <mergeCell ref="F43:H43"/>
    <mergeCell ref="J43:K43"/>
    <mergeCell ref="C44:D44"/>
    <mergeCell ref="C47:D48"/>
    <mergeCell ref="J47:K49"/>
    <mergeCell ref="C49:D49"/>
    <mergeCell ref="C50:D50"/>
    <mergeCell ref="J50:K50"/>
    <mergeCell ref="C51:D51"/>
    <mergeCell ref="F44:G44"/>
    <mergeCell ref="J44:K44"/>
    <mergeCell ref="C45:D45"/>
    <mergeCell ref="J45:K45"/>
    <mergeCell ref="C46:D46"/>
    <mergeCell ref="J46:K46"/>
    <mergeCell ref="J56:K56"/>
    <mergeCell ref="C57:E57"/>
    <mergeCell ref="J57:K58"/>
    <mergeCell ref="C58:H58"/>
    <mergeCell ref="J59:K59"/>
    <mergeCell ref="J60:K60"/>
    <mergeCell ref="J53:K53"/>
    <mergeCell ref="C54:D54"/>
    <mergeCell ref="J54:K54"/>
    <mergeCell ref="C55:D55"/>
    <mergeCell ref="F55:G55"/>
    <mergeCell ref="J55:K55"/>
    <mergeCell ref="B53:H53"/>
    <mergeCell ref="J67:K67"/>
    <mergeCell ref="J69:K69"/>
    <mergeCell ref="J76:K76"/>
    <mergeCell ref="J77:K77"/>
    <mergeCell ref="J78:K78"/>
    <mergeCell ref="F61:F64"/>
    <mergeCell ref="G61:H64"/>
    <mergeCell ref="J61:K62"/>
    <mergeCell ref="J63:K65"/>
    <mergeCell ref="G65:H65"/>
    <mergeCell ref="J66:K66"/>
    <mergeCell ref="J68:K68"/>
    <mergeCell ref="J70:K70"/>
    <mergeCell ref="J73:K73"/>
    <mergeCell ref="J74:K74"/>
    <mergeCell ref="J85:K85"/>
    <mergeCell ref="J86:K86"/>
    <mergeCell ref="J87:K87"/>
    <mergeCell ref="J88:K88"/>
    <mergeCell ref="J89:K89"/>
    <mergeCell ref="D90:G90"/>
    <mergeCell ref="J90:K90"/>
    <mergeCell ref="J79:K79"/>
    <mergeCell ref="J80:K80"/>
    <mergeCell ref="J81:K81"/>
    <mergeCell ref="J82:K82"/>
    <mergeCell ref="J83:K83"/>
    <mergeCell ref="J84:K84"/>
    <mergeCell ref="B101:B104"/>
    <mergeCell ref="C101:D101"/>
    <mergeCell ref="G101:H101"/>
    <mergeCell ref="C102:D102"/>
    <mergeCell ref="F102:H102"/>
    <mergeCell ref="J102:K102"/>
    <mergeCell ref="C103:D103"/>
    <mergeCell ref="J91:K91"/>
    <mergeCell ref="J92:K92"/>
    <mergeCell ref="J93:K93"/>
    <mergeCell ref="J94:K94"/>
    <mergeCell ref="J95:K95"/>
    <mergeCell ref="C97:H97"/>
    <mergeCell ref="J97:K97"/>
    <mergeCell ref="F103:G103"/>
    <mergeCell ref="J103:K103"/>
    <mergeCell ref="C104:D104"/>
    <mergeCell ref="J104:K104"/>
    <mergeCell ref="J115:K115"/>
    <mergeCell ref="C116:E116"/>
    <mergeCell ref="J116:K117"/>
    <mergeCell ref="C117:H117"/>
    <mergeCell ref="J118:K118"/>
    <mergeCell ref="J119:K119"/>
    <mergeCell ref="C105:D105"/>
    <mergeCell ref="J105:K105"/>
    <mergeCell ref="J98:K98"/>
    <mergeCell ref="J99:K100"/>
    <mergeCell ref="C100:D100"/>
    <mergeCell ref="C113:D113"/>
    <mergeCell ref="J113:K113"/>
    <mergeCell ref="C114:D114"/>
    <mergeCell ref="F114:G114"/>
    <mergeCell ref="J114:K114"/>
    <mergeCell ref="C106:D107"/>
    <mergeCell ref="J106:K108"/>
    <mergeCell ref="C108:D108"/>
    <mergeCell ref="C109:D109"/>
    <mergeCell ref="J109:K109"/>
    <mergeCell ref="C110:D110"/>
    <mergeCell ref="J110:K110"/>
    <mergeCell ref="B112:H112"/>
    <mergeCell ref="J126:K126"/>
    <mergeCell ref="J127:K127"/>
    <mergeCell ref="J135:K135"/>
    <mergeCell ref="J136:K136"/>
    <mergeCell ref="J137:K137"/>
    <mergeCell ref="J128:K128"/>
    <mergeCell ref="J129:K129"/>
    <mergeCell ref="J130:K130"/>
    <mergeCell ref="F120:F123"/>
    <mergeCell ref="G120:H123"/>
    <mergeCell ref="J120:K120"/>
    <mergeCell ref="J121:K122"/>
    <mergeCell ref="J123:K125"/>
    <mergeCell ref="G124:H124"/>
    <mergeCell ref="J144:K144"/>
    <mergeCell ref="J145:K145"/>
    <mergeCell ref="J146:K146"/>
    <mergeCell ref="J147:K147"/>
    <mergeCell ref="J148:K148"/>
    <mergeCell ref="D149:G149"/>
    <mergeCell ref="J149:K149"/>
    <mergeCell ref="J138:K138"/>
    <mergeCell ref="J139:K139"/>
    <mergeCell ref="J140:K140"/>
    <mergeCell ref="J141:K141"/>
    <mergeCell ref="J142:K142"/>
    <mergeCell ref="J143:K143"/>
    <mergeCell ref="J150:K150"/>
    <mergeCell ref="J151:K151"/>
    <mergeCell ref="J152:K152"/>
    <mergeCell ref="J153:K153"/>
    <mergeCell ref="J154:K154"/>
    <mergeCell ref="C156:H156"/>
    <mergeCell ref="J156:K156"/>
    <mergeCell ref="F162:G162"/>
    <mergeCell ref="J162:K162"/>
    <mergeCell ref="C164:D164"/>
    <mergeCell ref="J164:K164"/>
    <mergeCell ref="J157:K157"/>
    <mergeCell ref="J158:K159"/>
    <mergeCell ref="C159:D159"/>
    <mergeCell ref="J170:K170"/>
    <mergeCell ref="C172:D172"/>
    <mergeCell ref="J172:K172"/>
    <mergeCell ref="B171:H171"/>
    <mergeCell ref="B160:B163"/>
    <mergeCell ref="C160:D160"/>
    <mergeCell ref="G160:H160"/>
    <mergeCell ref="C161:D161"/>
    <mergeCell ref="F161:H161"/>
    <mergeCell ref="J161:K161"/>
    <mergeCell ref="C162:D162"/>
    <mergeCell ref="C163:D163"/>
    <mergeCell ref="J163:K163"/>
    <mergeCell ref="C173:D173"/>
    <mergeCell ref="F173:G173"/>
    <mergeCell ref="J173:K173"/>
    <mergeCell ref="C165:D166"/>
    <mergeCell ref="J165:K167"/>
    <mergeCell ref="C167:D167"/>
    <mergeCell ref="C168:D168"/>
    <mergeCell ref="J168:K168"/>
    <mergeCell ref="C169:D169"/>
    <mergeCell ref="J169:K169"/>
    <mergeCell ref="J174:K174"/>
    <mergeCell ref="C175:E175"/>
    <mergeCell ref="J175:K176"/>
    <mergeCell ref="C176:H176"/>
    <mergeCell ref="J177:K177"/>
    <mergeCell ref="J178:K178"/>
    <mergeCell ref="J185:K185"/>
    <mergeCell ref="J188:K189"/>
    <mergeCell ref="J194:K194"/>
    <mergeCell ref="F179:F182"/>
    <mergeCell ref="G179:H182"/>
    <mergeCell ref="J179:K180"/>
    <mergeCell ref="J181:K183"/>
    <mergeCell ref="G183:H183"/>
    <mergeCell ref="J184:K184"/>
    <mergeCell ref="J186:K186"/>
    <mergeCell ref="J187:K187"/>
    <mergeCell ref="J209:K209"/>
    <mergeCell ref="J210:K210"/>
    <mergeCell ref="J211:K211"/>
    <mergeCell ref="J212:K212"/>
    <mergeCell ref="J220:K220"/>
    <mergeCell ref="C221:D221"/>
    <mergeCell ref="J221:K221"/>
    <mergeCell ref="J213:K213"/>
    <mergeCell ref="D208:G208"/>
    <mergeCell ref="J208:K208"/>
    <mergeCell ref="J198:K198"/>
    <mergeCell ref="J199:K199"/>
    <mergeCell ref="J200:K200"/>
    <mergeCell ref="J201:K201"/>
    <mergeCell ref="J202:K202"/>
    <mergeCell ref="J195:K195"/>
    <mergeCell ref="J196:K196"/>
    <mergeCell ref="J197:K197"/>
    <mergeCell ref="J207:K207"/>
    <mergeCell ref="J203:K203"/>
    <mergeCell ref="J204:K204"/>
    <mergeCell ref="J205:K205"/>
    <mergeCell ref="J206:K206"/>
    <mergeCell ref="B219:B222"/>
    <mergeCell ref="J215:K215"/>
    <mergeCell ref="C231:D231"/>
    <mergeCell ref="J231:K231"/>
    <mergeCell ref="C226:D226"/>
    <mergeCell ref="C227:D227"/>
    <mergeCell ref="J227:K227"/>
    <mergeCell ref="C215:H215"/>
    <mergeCell ref="J216:K216"/>
    <mergeCell ref="J217:K218"/>
    <mergeCell ref="G219:H219"/>
    <mergeCell ref="F220:H220"/>
    <mergeCell ref="F221:G221"/>
    <mergeCell ref="C218:D218"/>
    <mergeCell ref="C219:D219"/>
    <mergeCell ref="C220:D220"/>
    <mergeCell ref="B230:H230"/>
    <mergeCell ref="J232:K232"/>
    <mergeCell ref="J233:K233"/>
    <mergeCell ref="C234:E234"/>
    <mergeCell ref="J234:K235"/>
    <mergeCell ref="C235:H235"/>
    <mergeCell ref="J236:K236"/>
    <mergeCell ref="J237:K238"/>
    <mergeCell ref="C222:D222"/>
    <mergeCell ref="J222:K222"/>
    <mergeCell ref="J254:K254"/>
    <mergeCell ref="J265:K265"/>
    <mergeCell ref="J242:K242"/>
    <mergeCell ref="J253:K253"/>
    <mergeCell ref="F238:F241"/>
    <mergeCell ref="G238:H241"/>
    <mergeCell ref="J239:K241"/>
    <mergeCell ref="G242:H242"/>
    <mergeCell ref="J243:K243"/>
    <mergeCell ref="J245:K245"/>
    <mergeCell ref="J246:K246"/>
    <mergeCell ref="J255:K255"/>
    <mergeCell ref="B265:B266"/>
    <mergeCell ref="C265:D265"/>
    <mergeCell ref="F265:G265"/>
    <mergeCell ref="B268:B270"/>
    <mergeCell ref="B271:B274"/>
    <mergeCell ref="J272:K272"/>
    <mergeCell ref="J273:K273"/>
    <mergeCell ref="C274:D274"/>
    <mergeCell ref="J274:K274"/>
    <mergeCell ref="B278:B279"/>
    <mergeCell ref="J282:K282"/>
    <mergeCell ref="C283:D283"/>
    <mergeCell ref="C270:D270"/>
    <mergeCell ref="J270:K270"/>
    <mergeCell ref="C271:D271"/>
    <mergeCell ref="J271:K271"/>
    <mergeCell ref="C272:D272"/>
    <mergeCell ref="C273:D273"/>
    <mergeCell ref="F284:G284"/>
    <mergeCell ref="C223:D223"/>
    <mergeCell ref="J223:K223"/>
    <mergeCell ref="C224:D225"/>
    <mergeCell ref="J224:K226"/>
    <mergeCell ref="C228:D228"/>
    <mergeCell ref="J228:K228"/>
    <mergeCell ref="C232:D232"/>
    <mergeCell ref="F232:G232"/>
    <mergeCell ref="C280:D280"/>
    <mergeCell ref="J280:K280"/>
    <mergeCell ref="C281:D281"/>
    <mergeCell ref="J281:K281"/>
    <mergeCell ref="C282:D282"/>
    <mergeCell ref="J278:K278"/>
    <mergeCell ref="C279:D279"/>
    <mergeCell ref="J279:K279"/>
    <mergeCell ref="C276:D276"/>
    <mergeCell ref="J266:K266"/>
    <mergeCell ref="J267:K267"/>
    <mergeCell ref="C268:D268"/>
    <mergeCell ref="J268:K268"/>
    <mergeCell ref="C269:D269"/>
    <mergeCell ref="J269:K269"/>
  </mergeCells>
  <conditionalFormatting sqref="B38:H51">
    <cfRule type="expression" dxfId="187" priority="63">
      <formula>$D$33="Pay Stubs"</formula>
    </cfRule>
  </conditionalFormatting>
  <conditionalFormatting sqref="B55:H78">
    <cfRule type="expression" dxfId="186" priority="53">
      <formula>$D$33="VOE"</formula>
    </cfRule>
  </conditionalFormatting>
  <conditionalFormatting sqref="B97:H110">
    <cfRule type="expression" dxfId="185" priority="46">
      <formula>$D$92="Pay Stubs"</formula>
    </cfRule>
  </conditionalFormatting>
  <conditionalFormatting sqref="B114:H137">
    <cfRule type="expression" dxfId="184" priority="36">
      <formula>$D$92="VOE"</formula>
    </cfRule>
  </conditionalFormatting>
  <conditionalFormatting sqref="B156:H169">
    <cfRule type="expression" dxfId="183" priority="29">
      <formula>$D$151="Pay Stubs"</formula>
    </cfRule>
  </conditionalFormatting>
  <conditionalFormatting sqref="B173:H196">
    <cfRule type="expression" dxfId="182" priority="19">
      <formula>$D$151="VOE"</formula>
    </cfRule>
  </conditionalFormatting>
  <conditionalFormatting sqref="B215:H228">
    <cfRule type="expression" dxfId="181" priority="12">
      <formula>$D$210="Pay Stubs"</formula>
    </cfRule>
  </conditionalFormatting>
  <conditionalFormatting sqref="B232:H255">
    <cfRule type="expression" dxfId="180" priority="2">
      <formula>$D$210="VOE"</formula>
    </cfRule>
  </conditionalFormatting>
  <conditionalFormatting sqref="C57:E57">
    <cfRule type="cellIs" dxfId="179" priority="65" stopIfTrue="1" operator="equal">
      <formula>"Payroll Frequency changed, delete value in F79"</formula>
    </cfRule>
  </conditionalFormatting>
  <conditionalFormatting sqref="C116:E116">
    <cfRule type="cellIs" dxfId="178" priority="48" stopIfTrue="1" operator="equal">
      <formula>"Payroll Frequency changed, delete value in F79"</formula>
    </cfRule>
  </conditionalFormatting>
  <conditionalFormatting sqref="C175:E175">
    <cfRule type="cellIs" dxfId="177" priority="31" stopIfTrue="1" operator="equal">
      <formula>"Payroll Frequency changed, delete value in F79"</formula>
    </cfRule>
  </conditionalFormatting>
  <conditionalFormatting sqref="C234:E234">
    <cfRule type="cellIs" dxfId="176" priority="14" stopIfTrue="1" operator="equal">
      <formula>"Payroll Frequency changed, delete value in F79"</formula>
    </cfRule>
  </conditionalFormatting>
  <conditionalFormatting sqref="C238:E242 G242:H242 C243:F255">
    <cfRule type="expression" dxfId="175" priority="1">
      <formula>$D$210="VOE"</formula>
    </cfRule>
  </conditionalFormatting>
  <conditionalFormatting sqref="C66:F78">
    <cfRule type="expression" dxfId="174" priority="52">
      <formula>$D$33="VOE"</formula>
    </cfRule>
  </conditionalFormatting>
  <conditionalFormatting sqref="C125:F137">
    <cfRule type="expression" dxfId="173" priority="35">
      <formula>$D$92="VOE"</formula>
    </cfRule>
  </conditionalFormatting>
  <conditionalFormatting sqref="C184:F196">
    <cfRule type="expression" dxfId="172" priority="18">
      <formula>$D$151="VOE"</formula>
    </cfRule>
  </conditionalFormatting>
  <conditionalFormatting sqref="E19">
    <cfRule type="expression" dxfId="171" priority="128">
      <formula>$E$19&lt;&gt;""</formula>
    </cfRule>
  </conditionalFormatting>
  <conditionalFormatting sqref="E33">
    <cfRule type="expression" dxfId="170" priority="59">
      <formula>$D$33 = ""</formula>
    </cfRule>
  </conditionalFormatting>
  <conditionalFormatting sqref="E41:E51 G42">
    <cfRule type="expression" dxfId="169" priority="61">
      <formula>$D$33="Pay Stubs"</formula>
    </cfRule>
  </conditionalFormatting>
  <conditionalFormatting sqref="E55 C61:E65 G65:H65">
    <cfRule type="expression" dxfId="168" priority="60">
      <formula>$D$33="VOE"</formula>
    </cfRule>
  </conditionalFormatting>
  <conditionalFormatting sqref="E92">
    <cfRule type="expression" dxfId="167" priority="42">
      <formula>$D$92 = ""</formula>
    </cfRule>
  </conditionalFormatting>
  <conditionalFormatting sqref="E100:E110 G101">
    <cfRule type="expression" dxfId="166" priority="44">
      <formula>$D$92="Pay Stubs"</formula>
    </cfRule>
  </conditionalFormatting>
  <conditionalFormatting sqref="E114 C120:E124 G124:H124">
    <cfRule type="expression" dxfId="165" priority="43">
      <formula>$D$92="VOE"</formula>
    </cfRule>
  </conditionalFormatting>
  <conditionalFormatting sqref="E151">
    <cfRule type="expression" dxfId="164" priority="25">
      <formula>$D$151 = ""</formula>
    </cfRule>
  </conditionalFormatting>
  <conditionalFormatting sqref="E159:E169 G160">
    <cfRule type="expression" dxfId="163" priority="27">
      <formula>$D$151="Pay Stubs"</formula>
    </cfRule>
  </conditionalFormatting>
  <conditionalFormatting sqref="E173 C179:E183 G183:H183">
    <cfRule type="expression" dxfId="162" priority="26">
      <formula>$D$151="VOE"</formula>
    </cfRule>
  </conditionalFormatting>
  <conditionalFormatting sqref="E210">
    <cfRule type="expression" dxfId="161" priority="8">
      <formula>$D$210 = ""</formula>
    </cfRule>
  </conditionalFormatting>
  <conditionalFormatting sqref="E218:E228 G219">
    <cfRule type="expression" dxfId="160" priority="10">
      <formula>$D$210="Pay Stubs"</formula>
    </cfRule>
  </conditionalFormatting>
  <conditionalFormatting sqref="E232">
    <cfRule type="expression" dxfId="159" priority="9">
      <formula>$D$210="VOE"</formula>
    </cfRule>
  </conditionalFormatting>
  <conditionalFormatting sqref="E19:F19">
    <cfRule type="expression" dxfId="158" priority="129">
      <formula>$H$265= "Yes"</formula>
    </cfRule>
  </conditionalFormatting>
  <conditionalFormatting sqref="F19">
    <cfRule type="expression" dxfId="157" priority="127">
      <formula>$F$19&lt;&gt; ""</formula>
    </cfRule>
  </conditionalFormatting>
  <conditionalFormatting sqref="F57">
    <cfRule type="cellIs" dxfId="156" priority="64" stopIfTrue="1" operator="greaterThan">
      <formula>$G$57</formula>
    </cfRule>
    <cfRule type="cellIs" dxfId="155" priority="67" stopIfTrue="1" operator="lessThan">
      <formula>$G$57</formula>
    </cfRule>
  </conditionalFormatting>
  <conditionalFormatting sqref="F116">
    <cfRule type="cellIs" dxfId="154" priority="47" stopIfTrue="1" operator="greaterThan">
      <formula>$G$116</formula>
    </cfRule>
    <cfRule type="cellIs" dxfId="153" priority="50" stopIfTrue="1" operator="lessThan">
      <formula>$G$116</formula>
    </cfRule>
  </conditionalFormatting>
  <conditionalFormatting sqref="F175">
    <cfRule type="cellIs" dxfId="152" priority="33" stopIfTrue="1" operator="lessThan">
      <formula>$G$175</formula>
    </cfRule>
    <cfRule type="cellIs" dxfId="151" priority="30" stopIfTrue="1" operator="greaterThan">
      <formula>$G$175</formula>
    </cfRule>
  </conditionalFormatting>
  <conditionalFormatting sqref="F234">
    <cfRule type="cellIs" dxfId="150" priority="13" stopIfTrue="1" operator="greaterThan">
      <formula>$G$234</formula>
    </cfRule>
    <cfRule type="cellIs" dxfId="149" priority="16" stopIfTrue="1" operator="lessThan">
      <formula>$G$234</formula>
    </cfRule>
  </conditionalFormatting>
  <conditionalFormatting sqref="H44">
    <cfRule type="cellIs" dxfId="148" priority="66" stopIfTrue="1" operator="greaterThan">
      <formula>$I$44</formula>
    </cfRule>
    <cfRule type="cellIs" dxfId="147" priority="68" stopIfTrue="1" operator="lessThan">
      <formula>$I$44</formula>
    </cfRule>
  </conditionalFormatting>
  <conditionalFormatting sqref="H103">
    <cfRule type="cellIs" dxfId="146" priority="51" stopIfTrue="1" operator="lessThan">
      <formula>$I$44</formula>
    </cfRule>
    <cfRule type="cellIs" dxfId="145" priority="49" stopIfTrue="1" operator="greaterThan">
      <formula>$I$44</formula>
    </cfRule>
  </conditionalFormatting>
  <conditionalFormatting sqref="H162">
    <cfRule type="cellIs" dxfId="144" priority="32" stopIfTrue="1" operator="greaterThan">
      <formula>$I$44</formula>
    </cfRule>
    <cfRule type="cellIs" dxfId="143" priority="34" stopIfTrue="1" operator="lessThan">
      <formula>$I$44</formula>
    </cfRule>
  </conditionalFormatting>
  <conditionalFormatting sqref="H221">
    <cfRule type="cellIs" dxfId="142" priority="17" stopIfTrue="1" operator="lessThan">
      <formula>$I$44</formula>
    </cfRule>
    <cfRule type="cellIs" dxfId="141" priority="15" stopIfTrue="1" operator="greaterThan">
      <formula>$I$44</formula>
    </cfRule>
  </conditionalFormatting>
  <dataValidations count="33">
    <dataValidation type="whole" allowBlank="1" showInputMessage="1" showErrorMessage="1" prompt="Enter number of pay periods per year, between 1 and 52." sqref="F19:F26" xr:uid="{00000000-0002-0000-0600-000000000000}">
      <formula1>1</formula1>
      <formula2>52</formula2>
    </dataValidation>
    <dataValidation allowBlank="1" showInputMessage="1" showErrorMessage="1" errorTitle="Section" error="Incorrect Section!!" sqref="C125:F125 C66:F66 C184:F184 C243:F243" xr:uid="{00000000-0002-0000-0600-000001000000}"/>
    <dataValidation type="whole" operator="lessThanOrEqual" allowBlank="1" showInputMessage="1" showErrorMessage="1" error="Weeks Employed to Date can not exceed Weeks Employed in Calendar Year." sqref="E268" xr:uid="{00000000-0002-0000-0600-000002000000}">
      <formula1>C267</formula1>
    </dataValidation>
    <dataValidation type="whole" allowBlank="1" showInputMessage="1" showErrorMessage="1" error="Weeks Off Work During Year + Weeks Employed to Date can not exceed 52." sqref="E265" xr:uid="{00000000-0002-0000-0600-000003000000}">
      <formula1>0</formula1>
      <formula2>D267</formula2>
    </dataValidation>
    <dataValidation type="list" allowBlank="1" showInputMessage="1" showErrorMessage="1" sqref="G65:H65 G42:H42 G124:H124 G101:H101 G183:H183 G160:H160 G242:H242 G219:H219" xr:uid="{00000000-0002-0000-0600-000004000000}">
      <formula1>"Hourly Pay Rate, Weekly Pay Rate, Bi-Weekly Pay Rate, Semi-Monthly Pay Rate, Monthly Pay Rate, Annual Pay Rate"</formula1>
    </dataValidation>
    <dataValidation allowBlank="1" showInputMessage="1" showErrorMessage="1" prompt="If YTD amount is not listed on the pay stubs leave blank." sqref="F67:F77 F126:F136 F185:F195 F244:F254" xr:uid="{00000000-0002-0000-0600-000005000000}"/>
    <dataValidation type="whole" allowBlank="1" showInputMessage="1" showErrorMessage="1" sqref="F57 H44 H103 F116 H162 F175 H221 F234" xr:uid="{00000000-0002-0000-0600-000006000000}">
      <formula1>0</formula1>
      <formula2>24</formula2>
    </dataValidation>
    <dataValidation type="list" allowBlank="1" showInputMessage="1" showErrorMessage="1" error="Please delete the entry and select a schedule from the drop down list." sqref="E55 E43 E102 E114 E161 E173 E220 E232" xr:uid="{00000000-0002-0000-0600-000007000000}">
      <formula1>"Weekly, Bi-Weekly, Semi-Monthly, Monthly"</formula1>
    </dataValidation>
    <dataValidation allowBlank="1" showInputMessage="1" showErrorMessage="1" prompt="If a range of hours is indicated on the VOE, enter the high end of the range." sqref="C269:D269 C41:D41 C100:D100 C159:D159 C218:D218" xr:uid="{00000000-0002-0000-0600-000008000000}"/>
    <dataValidation showDropDown="1" showInputMessage="1" showErrorMessage="1" sqref="G33:G34 G92:G93 G151:G152 G210:G211" xr:uid="{00000000-0002-0000-0600-000009000000}"/>
    <dataValidation type="list" allowBlank="1" showInputMessage="1" showErrorMessage="1" sqref="D33 D92 D151 D210" xr:uid="{00000000-0002-0000-0600-00000A000000}">
      <formula1>"VOE, Pay Stubs"</formula1>
    </dataValidation>
    <dataValidation allowBlank="1" showInputMessage="1" showErrorMessage="1" prompt="If Thru Date is not provided, enter the date the VOE was signed." sqref="C44:D44 C103:D103 C162:D162 C221:D221" xr:uid="{00000000-0002-0000-0600-00000B000000}"/>
    <dataValidation allowBlank="1" showInputMessage="1" showErrorMessage="1" prompt="Enter the type of income documentation used to qualify the household." sqref="C33 C92 C151 C210" xr:uid="{00000000-0002-0000-0600-00000C000000}"/>
    <dataValidation allowBlank="1" showInputMessage="1" showErrorMessage="1" prompt="If blank, worksheet calculation assumes the person was employed at position prior to January 1 of the income documentation year." sqref="C35 C94 C153 C212" xr:uid="{00000000-0002-0000-0600-00000D000000}"/>
    <dataValidation allowBlank="1" showInputMessage="1" showErrorMessage="1" prompt="If unknown enter Weekly." sqref="C43:D43 C102:D102 C161:D161 C220:D220" xr:uid="{00000000-0002-0000-0600-00000E000000}"/>
    <dataValidation allowBlank="1" showInputMessage="1" showErrorMessage="1" prompt="Enter the Househol Member Number (1-10) from the Household Summary Tab." sqref="D5" xr:uid="{00000000-0002-0000-0600-00000F000000}"/>
    <dataValidation type="list" allowBlank="1" showInputMessage="1" showErrorMessage="1" sqref="H265" xr:uid="{00000000-0002-0000-0600-000010000000}">
      <formula1>"No, Yes"</formula1>
    </dataValidation>
    <dataValidation allowBlank="1" showInputMessage="1" showErrorMessage="1" prompt="Count full weeks from off season start date to off season end date indicated on VOE." sqref="C265:D265" xr:uid="{00000000-0002-0000-0600-000011000000}"/>
    <dataValidation allowBlank="1" showInputMessage="1" showErrorMessage="1" prompt="It is important to determine the pay schedule to accurately calculate pay periods to date." sqref="F44:G44 C57:E57 C116:E116 F103:G103 C175:E175 F162:G162 C234:E234 F221:G221" xr:uid="{00000000-0002-0000-0600-000012000000}"/>
    <dataValidation allowBlank="1" showInputMessage="1" showErrorMessage="1" prompt="Include vacation, holiday and sick pay in Base Pay." sqref="B66 B125 B184 B243" xr:uid="{00000000-0002-0000-0600-000013000000}"/>
    <dataValidation allowBlank="1" showInputMessage="1" showErrorMessage="1" prompt="Include vacation, holiday and sick time in regular/base hours.  " sqref="B64 B123 B182 B241" xr:uid="{00000000-0002-0000-0600-000014000000}"/>
    <dataValidation allowBlank="1" showInputMessage="1" showErrorMessage="1" prompt="Earnings for the remainder of the year will be based on the monthly average of the adjusted income from the two most recent years.  If less than two prior years self employment history, the current year will be included in the average." sqref="H278" xr:uid="{00000000-0002-0000-0600-000015000000}"/>
    <dataValidation allowBlank="1" showInputMessage="1" showErrorMessage="1" prompt="Monthly Average * Months Remaining in Current Year + Current Year Gross income." sqref="F284:G284" xr:uid="{00000000-0002-0000-0600-000016000000}"/>
    <dataValidation allowBlank="1" showInputMessage="1" showErrorMessage="1" prompt="Gross income will be calculated by taking the net income and adding back the amount of depreciation or amortization taken in that year.  If the resulting income is negative, gross income will be indicated as $0 for the year." sqref="C283:D283" xr:uid="{00000000-0002-0000-0600-000017000000}"/>
    <dataValidation type="custom" allowBlank="1" showInputMessage="1" showErrorMessage="1" errorTitle="Section" error="Incorrect Section!!" sqref="E41:E42 E44:E51" xr:uid="{00000000-0002-0000-0600-000018000000}">
      <formula1>INDIRECT("$D$33") = "VOE"</formula1>
    </dataValidation>
    <dataValidation type="custom" allowBlank="1" showInputMessage="1" showErrorMessage="1" errorTitle="Section" error="Incorrect Section!!" sqref="F78 C61:E65 C67:E78" xr:uid="{00000000-0002-0000-0600-000019000000}">
      <formula1>INDIRECT("$D$33") = "Pay Stubs"</formula1>
    </dataValidation>
    <dataValidation type="date" allowBlank="1" showInputMessage="1" showErrorMessage="1" errorTitle="Invalid Date" error="The date you entered is either invalid format or out of range. Please make sure the date is corrent and then proceed." promptTitle="Date Format" prompt="mm/dd/yyyy" sqref="D35 D94 D153 D212" xr:uid="{00000000-0002-0000-0600-00001A000000}">
      <formula1>EDATE(TODAY(),-1200)</formula1>
      <formula2>TODAY()</formula2>
    </dataValidation>
    <dataValidation type="custom" allowBlank="1" showInputMessage="1" showErrorMessage="1" errorTitle="Section" error="Incorrect Section!!" sqref="C238:E242 C244:E255 F255" xr:uid="{00000000-0002-0000-0600-00001B000000}">
      <formula1>INDIRECT("$D$210") = "Pay Stubs"</formula1>
    </dataValidation>
    <dataValidation type="custom" allowBlank="1" showInputMessage="1" showErrorMessage="1" errorTitle="Section" error="Incorrect Section!!" sqref="C179:E183 C185:E196 F196" xr:uid="{00000000-0002-0000-0600-00001C000000}">
      <formula1>INDIRECT("$D$151") = "Pay Stubs"</formula1>
    </dataValidation>
    <dataValidation type="custom" allowBlank="1" showInputMessage="1" showErrorMessage="1" errorTitle="Section" error="Incorrect Section!!" sqref="E159:E160 E162:E169" xr:uid="{00000000-0002-0000-0600-00001D000000}">
      <formula1>INDIRECT("$D$151") = "VOE"</formula1>
    </dataValidation>
    <dataValidation type="custom" allowBlank="1" showInputMessage="1" showErrorMessage="1" errorTitle="Section" error="Incorrect Section!!" sqref="C126:E137 F137 C120:E124" xr:uid="{00000000-0002-0000-0600-00001E000000}">
      <formula1>INDIRECT("$D$92") = "Pay Stubs"</formula1>
    </dataValidation>
    <dataValidation type="custom" allowBlank="1" showInputMessage="1" showErrorMessage="1" errorTitle="Section" error="Incorrect Section!!" sqref="E100:E101 E103:E110" xr:uid="{00000000-0002-0000-0600-00001F000000}">
      <formula1>INDIRECT("$D$92") = "VOE"</formula1>
    </dataValidation>
    <dataValidation type="custom" allowBlank="1" showInputMessage="1" showErrorMessage="1" errorTitle="Section" error="Incorrect Section!!" sqref="E218:E219 E221:E228" xr:uid="{00000000-0002-0000-0600-000020000000}">
      <formula1>INDIRECT("$D$210") = "VOE"</formula1>
    </dataValidation>
  </dataValidations>
  <hyperlinks>
    <hyperlink ref="H287" location="'HH Member 5'!A3" display="Back to Top ^" xr:uid="{00000000-0004-0000-0600-000000000000}"/>
    <hyperlink ref="B9:D9" location="'HH Member 5'!Position2" display="Position 2" xr:uid="{00000000-0004-0000-0600-000001000000}"/>
    <hyperlink ref="B10:D10" location="'HH Member 5'!Position3" display="Position 3" xr:uid="{00000000-0004-0000-0600-000002000000}"/>
    <hyperlink ref="B11:D11" location="'HH Member 5'!Position4" display="Position 4" xr:uid="{00000000-0004-0000-0600-000003000000}"/>
    <hyperlink ref="B12:D12" location="'HH Member 5'!OtherIncome" display="Other Income" xr:uid="{00000000-0004-0000-0600-000004000000}"/>
    <hyperlink ref="B13:D13" location="'HH Member 5'!SeasonalIncome" display="Seasonal Income" xr:uid="{00000000-0004-0000-0600-000005000000}"/>
    <hyperlink ref="B14:D14" location="'HH Member 5'!SelfEmploymentIncome" display="Self Employment Income" xr:uid="{00000000-0004-0000-0600-000006000000}"/>
    <hyperlink ref="B8:D8" location="'HH Member 5'!Position1" display="'HH Member 5'!Position1" xr:uid="{00000000-0004-0000-0600-000007000000}"/>
    <hyperlink ref="H29" location="'HH Member 5'!A3" display="Back to Top ^" xr:uid="{00000000-0004-0000-0600-000008000000}"/>
    <hyperlink ref="H88" location="'HH Member 5'!A3" display="Back to Top ^" xr:uid="{00000000-0004-0000-0600-000009000000}"/>
    <hyperlink ref="H147" location="'HH Member 5'!A3" display="Back to Top ^" xr:uid="{00000000-0004-0000-0600-00000A000000}"/>
    <hyperlink ref="H206" location="'HH Member 5'!A3" display="Back to Top ^" xr:uid="{00000000-0004-0000-0600-00000B000000}"/>
  </hyperlinks>
  <pageMargins left="0.25" right="0.25" top="0.5" bottom="0.5" header="0.3" footer="0.3"/>
  <pageSetup orientation="portrait" blackAndWhite="1" errors="blank" r:id="rId1"/>
  <headerFooter>
    <oddFooter>&amp;R&amp;8 1/1/2023</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358"/>
  <sheetViews>
    <sheetView showGridLines="0" showRowColHeaders="0" zoomScaleNormal="100" workbookViewId="0">
      <pane ySplit="2" topLeftCell="A3" activePane="bottomLeft" state="frozen"/>
      <selection pane="bottomLeft" activeCell="A3" sqref="A3"/>
    </sheetView>
  </sheetViews>
  <sheetFormatPr defaultColWidth="9" defaultRowHeight="0" customHeight="1" zeroHeight="1" x14ac:dyDescent="0.45"/>
  <cols>
    <col min="1" max="1" width="1.5" style="16" customWidth="1"/>
    <col min="2" max="2" width="20.75" style="16" customWidth="1"/>
    <col min="3" max="3" width="11.625" style="16" customWidth="1"/>
    <col min="4" max="4" width="14.75" style="16" customWidth="1"/>
    <col min="5" max="5" width="13.75" style="16" customWidth="1"/>
    <col min="6" max="6" width="13.625" style="16" bestFit="1" customWidth="1"/>
    <col min="7" max="7" width="12.25" style="16" customWidth="1"/>
    <col min="8" max="8" width="12.75" style="16" bestFit="1" customWidth="1"/>
    <col min="9" max="9" width="5.875" style="16" customWidth="1"/>
    <col min="10" max="10" width="43.875" style="85" customWidth="1"/>
    <col min="11" max="11" width="61" style="134" customWidth="1"/>
    <col min="12" max="12" width="7.75" style="21" customWidth="1"/>
    <col min="13" max="13" width="9.375" style="16" customWidth="1"/>
    <col min="14" max="15" width="9" style="16" customWidth="1"/>
    <col min="16" max="16" width="12.875" style="16" customWidth="1"/>
    <col min="17" max="17" width="9" style="16" customWidth="1"/>
    <col min="18" max="18" width="11.625" style="16" customWidth="1"/>
    <col min="19" max="19" width="13.125" style="16" customWidth="1"/>
    <col min="20" max="20" width="12.25" style="16" customWidth="1"/>
    <col min="21" max="21" width="10.5" style="16" customWidth="1"/>
    <col min="22" max="22" width="12" style="16" customWidth="1"/>
    <col min="23" max="23" width="10.125" style="16" customWidth="1"/>
    <col min="24" max="25" width="9" style="16" customWidth="1"/>
    <col min="26" max="16384" width="9" style="16"/>
  </cols>
  <sheetData>
    <row r="1" spans="1:22" ht="15.75" customHeight="1" x14ac:dyDescent="0.45">
      <c r="A1" s="13"/>
      <c r="B1" s="427" t="s">
        <v>289</v>
      </c>
      <c r="C1" s="427"/>
      <c r="D1" s="427"/>
      <c r="E1" s="427"/>
      <c r="F1" s="427"/>
      <c r="G1" s="427"/>
      <c r="H1" s="427"/>
      <c r="I1" s="14"/>
      <c r="K1" s="124"/>
      <c r="L1" s="15"/>
      <c r="M1" s="55"/>
      <c r="N1" s="55"/>
      <c r="O1" s="55"/>
      <c r="P1" s="55"/>
      <c r="Q1" s="55"/>
      <c r="R1" s="55"/>
      <c r="S1" s="55"/>
      <c r="T1" s="55"/>
      <c r="U1" s="55"/>
      <c r="V1" s="55"/>
    </row>
    <row r="2" spans="1:22" ht="22.5" customHeight="1" x14ac:dyDescent="0.6">
      <c r="A2" s="13"/>
      <c r="B2" s="427"/>
      <c r="C2" s="427"/>
      <c r="D2" s="427"/>
      <c r="E2" s="427"/>
      <c r="F2" s="427"/>
      <c r="G2" s="427"/>
      <c r="H2" s="427"/>
      <c r="I2" s="14"/>
      <c r="J2" s="428" t="s">
        <v>261</v>
      </c>
      <c r="K2" s="429"/>
      <c r="L2" s="15"/>
      <c r="M2" s="55"/>
      <c r="N2" s="55"/>
      <c r="O2" s="55"/>
      <c r="P2" s="55"/>
      <c r="Q2" s="55"/>
      <c r="R2" s="55"/>
      <c r="S2" s="55"/>
      <c r="T2" s="55"/>
      <c r="U2" s="55"/>
      <c r="V2" s="55"/>
    </row>
    <row r="3" spans="1:22" ht="38.25" customHeight="1" x14ac:dyDescent="0.45">
      <c r="A3" s="17"/>
      <c r="B3" s="18"/>
      <c r="C3" s="18"/>
      <c r="D3" s="430" t="s">
        <v>281</v>
      </c>
      <c r="E3" s="430"/>
      <c r="F3" s="430"/>
      <c r="G3" s="19"/>
      <c r="H3" s="19"/>
      <c r="I3" s="17"/>
      <c r="J3" s="431"/>
      <c r="K3" s="431"/>
      <c r="L3" s="15"/>
      <c r="M3" s="55"/>
      <c r="N3" s="55"/>
      <c r="O3" s="55"/>
      <c r="P3" s="55"/>
      <c r="Q3" s="55"/>
      <c r="R3" s="55"/>
      <c r="S3" s="55"/>
      <c r="T3" s="55"/>
      <c r="U3" s="55"/>
      <c r="V3" s="55"/>
    </row>
    <row r="4" spans="1:22" ht="15.75" thickBot="1" x14ac:dyDescent="0.5">
      <c r="A4" s="17"/>
      <c r="B4" s="135" t="s">
        <v>56</v>
      </c>
      <c r="C4" s="136"/>
      <c r="D4" s="137"/>
      <c r="E4" s="138"/>
      <c r="F4" s="139"/>
      <c r="G4" s="139"/>
      <c r="H4" s="140"/>
      <c r="I4" s="17"/>
      <c r="J4" s="432" t="s">
        <v>222</v>
      </c>
      <c r="K4" s="432"/>
      <c r="L4" s="15"/>
      <c r="M4" s="55"/>
      <c r="N4" s="55"/>
      <c r="O4" s="55"/>
      <c r="P4" s="55"/>
      <c r="Q4" s="55"/>
      <c r="R4" s="55"/>
      <c r="S4" s="55"/>
      <c r="T4" s="55"/>
      <c r="U4" s="55"/>
      <c r="V4" s="55"/>
    </row>
    <row r="5" spans="1:22" ht="30.75" customHeight="1" thickBot="1" x14ac:dyDescent="0.5">
      <c r="A5" s="20"/>
      <c r="B5" s="141" t="s">
        <v>55</v>
      </c>
      <c r="C5" s="142"/>
      <c r="D5" s="143">
        <v>6</v>
      </c>
      <c r="E5" s="433" t="str">
        <f>IF(D5 = "", "", IF(OR(D5=0, D5&gt;15), "Invalid Household Member Number", IF(VLOOKUP(D5, Name, 2, FALSE) = "", "Name not entered on Household Summary", VLOOKUP(D5, Name, 2, FALSE))))</f>
        <v>Name not entered on Household Summary</v>
      </c>
      <c r="F5" s="434"/>
      <c r="G5" s="434"/>
      <c r="H5" s="435"/>
      <c r="I5" s="17"/>
      <c r="J5" s="351" t="s">
        <v>232</v>
      </c>
      <c r="K5" s="351"/>
      <c r="L5" s="15"/>
      <c r="M5" s="55"/>
      <c r="N5" s="55"/>
      <c r="O5" s="55"/>
      <c r="P5" s="55"/>
      <c r="Q5" s="55"/>
      <c r="R5" s="55"/>
      <c r="S5" s="55"/>
      <c r="T5" s="55"/>
      <c r="U5" s="55"/>
      <c r="V5" s="55"/>
    </row>
    <row r="6" spans="1:22" ht="15" customHeight="1" x14ac:dyDescent="0.45">
      <c r="A6" s="17"/>
      <c r="B6" s="144"/>
      <c r="C6" s="145"/>
      <c r="D6" s="146"/>
      <c r="E6" s="147"/>
      <c r="F6" s="148" t="s">
        <v>117</v>
      </c>
      <c r="G6" s="149"/>
      <c r="H6" s="150"/>
      <c r="I6" s="17"/>
      <c r="J6" s="351" t="s">
        <v>259</v>
      </c>
      <c r="K6" s="351"/>
      <c r="L6" s="15"/>
      <c r="M6" s="55"/>
      <c r="N6" s="55"/>
      <c r="O6" s="55"/>
      <c r="P6" s="55"/>
      <c r="Q6" s="55"/>
      <c r="R6" s="55"/>
      <c r="S6" s="55"/>
      <c r="T6" s="55"/>
      <c r="U6" s="55"/>
      <c r="V6" s="55"/>
    </row>
    <row r="7" spans="1:22" ht="15.75" customHeight="1" x14ac:dyDescent="0.45">
      <c r="A7" s="17"/>
      <c r="B7" s="151" t="s">
        <v>58</v>
      </c>
      <c r="C7" s="152"/>
      <c r="D7" s="153"/>
      <c r="E7" s="154" t="s">
        <v>48</v>
      </c>
      <c r="F7" s="154" t="s">
        <v>118</v>
      </c>
      <c r="G7" s="149"/>
      <c r="H7" s="150"/>
      <c r="I7" s="17"/>
      <c r="J7" s="351" t="s">
        <v>260</v>
      </c>
      <c r="K7" s="351"/>
      <c r="L7" s="15"/>
      <c r="M7" s="55"/>
      <c r="N7" s="55"/>
      <c r="O7" s="55"/>
      <c r="P7" s="55"/>
      <c r="Q7" s="55"/>
      <c r="R7" s="55"/>
      <c r="S7" s="55"/>
      <c r="T7" s="55"/>
      <c r="U7" s="55"/>
      <c r="V7" s="55"/>
    </row>
    <row r="8" spans="1:22" ht="15.75" customHeight="1" x14ac:dyDescent="0.45">
      <c r="A8" s="17"/>
      <c r="B8" s="423" t="str">
        <f>IF(D31 = "", "Position 1", D31)</f>
        <v>Position 1</v>
      </c>
      <c r="C8" s="423"/>
      <c r="D8" s="423"/>
      <c r="E8" s="121" t="s">
        <v>277</v>
      </c>
      <c r="F8" s="155">
        <f>IF(D33="VOE",IF(H49&gt;G49,H49,G49),IF(D33="Pay Stubs",IF(H78&gt;G78,H78,G78),0))</f>
        <v>0</v>
      </c>
      <c r="G8" s="425" t="s">
        <v>105</v>
      </c>
      <c r="H8" s="426"/>
      <c r="I8" s="17"/>
      <c r="J8" s="403" t="s">
        <v>262</v>
      </c>
      <c r="K8" s="403"/>
      <c r="L8" s="15"/>
      <c r="M8" s="55"/>
      <c r="N8" s="55"/>
      <c r="O8" s="55"/>
      <c r="P8" s="55"/>
      <c r="Q8" s="55"/>
      <c r="R8" s="55"/>
      <c r="S8" s="55"/>
      <c r="T8" s="55"/>
      <c r="U8" s="55"/>
      <c r="V8" s="55"/>
    </row>
    <row r="9" spans="1:22" ht="15.4" x14ac:dyDescent="0.45">
      <c r="A9" s="17"/>
      <c r="B9" s="423" t="str">
        <f>IF(D90 = "", "Position 2", D90)</f>
        <v>Position 2</v>
      </c>
      <c r="C9" s="423"/>
      <c r="D9" s="423"/>
      <c r="E9" s="121" t="s">
        <v>284</v>
      </c>
      <c r="F9" s="155">
        <f>IF(D92="VOE",IF(H108&gt;G108,H108,G108),IF(D92="Pay Stubs",IF(H137&gt;G137,H137,G137),0))</f>
        <v>0</v>
      </c>
      <c r="G9" s="425"/>
      <c r="H9" s="426"/>
      <c r="I9" s="17"/>
      <c r="J9" s="351" t="s">
        <v>230</v>
      </c>
      <c r="K9" s="351"/>
      <c r="L9" s="15"/>
      <c r="M9" s="55"/>
      <c r="N9" s="55"/>
      <c r="O9" s="55"/>
      <c r="P9" s="55"/>
      <c r="Q9" s="55"/>
      <c r="R9" s="55"/>
      <c r="S9" s="55"/>
      <c r="T9" s="55"/>
      <c r="U9" s="55"/>
      <c r="V9" s="55"/>
    </row>
    <row r="10" spans="1:22" ht="15.75" customHeight="1" x14ac:dyDescent="0.45">
      <c r="A10" s="17"/>
      <c r="B10" s="423" t="str">
        <f>IF(D149 = "", "Position 3", D149)</f>
        <v>Position 3</v>
      </c>
      <c r="C10" s="423"/>
      <c r="D10" s="423"/>
      <c r="E10" s="121" t="s">
        <v>285</v>
      </c>
      <c r="F10" s="155">
        <f>IF(D151="VOE",IF(H167&gt;G167,H167,G167),IF(D151="Pay Stubs",IF(H196&gt;G196,H196,G196),0))</f>
        <v>0</v>
      </c>
      <c r="G10" s="425"/>
      <c r="H10" s="426"/>
      <c r="I10" s="17"/>
      <c r="J10" s="351" t="s">
        <v>231</v>
      </c>
      <c r="K10" s="351"/>
      <c r="L10" s="15"/>
      <c r="M10" s="55"/>
      <c r="N10" s="55"/>
      <c r="O10" s="55"/>
      <c r="P10" s="55"/>
      <c r="Q10" s="55"/>
      <c r="R10" s="55"/>
      <c r="S10" s="55"/>
      <c r="T10" s="55"/>
      <c r="U10" s="55"/>
      <c r="V10" s="55"/>
    </row>
    <row r="11" spans="1:22" ht="15.75" customHeight="1" x14ac:dyDescent="0.45">
      <c r="A11" s="17"/>
      <c r="B11" s="423" t="str">
        <f>IF(D208 = "", "Position 4", D208)</f>
        <v>Position 4</v>
      </c>
      <c r="C11" s="423"/>
      <c r="D11" s="423"/>
      <c r="E11" s="121" t="s">
        <v>286</v>
      </c>
      <c r="F11" s="155">
        <f>IF(D210="VOE",IF(H226&gt;G226,H226,G226),IF(D210="Pay Stubs",IF(H255&gt;G255,H255,G255),0))</f>
        <v>0</v>
      </c>
      <c r="G11" s="425"/>
      <c r="H11" s="426"/>
      <c r="I11" s="17"/>
      <c r="J11" s="351" t="s">
        <v>263</v>
      </c>
      <c r="K11" s="351"/>
      <c r="L11" s="15"/>
      <c r="M11" s="55"/>
      <c r="N11" s="55"/>
      <c r="O11" s="55"/>
      <c r="P11" s="55"/>
      <c r="Q11" s="55"/>
      <c r="R11" s="55"/>
      <c r="S11" s="55"/>
      <c r="T11" s="55"/>
      <c r="U11" s="55"/>
      <c r="V11" s="55"/>
    </row>
    <row r="12" spans="1:22" ht="15.4" x14ac:dyDescent="0.45">
      <c r="A12" s="17"/>
      <c r="B12" s="423" t="s">
        <v>33</v>
      </c>
      <c r="C12" s="423"/>
      <c r="D12" s="423"/>
      <c r="E12" s="156" t="s">
        <v>116</v>
      </c>
      <c r="F12" s="157">
        <f>G27</f>
        <v>0</v>
      </c>
      <c r="G12" s="149"/>
      <c r="H12" s="150"/>
      <c r="I12" s="17"/>
      <c r="J12" s="351" t="s">
        <v>264</v>
      </c>
      <c r="K12" s="351"/>
      <c r="N12" s="55"/>
      <c r="O12" s="55"/>
      <c r="P12" s="55"/>
      <c r="Q12" s="55"/>
      <c r="R12" s="55"/>
      <c r="S12" s="55"/>
      <c r="T12" s="55"/>
      <c r="U12" s="55"/>
      <c r="V12" s="55"/>
    </row>
    <row r="13" spans="1:22" ht="15.4" x14ac:dyDescent="0.45">
      <c r="A13" s="17"/>
      <c r="B13" s="423" t="s">
        <v>91</v>
      </c>
      <c r="C13" s="423"/>
      <c r="D13" s="423"/>
      <c r="E13" s="156" t="s">
        <v>287</v>
      </c>
      <c r="F13" s="157">
        <f>IF(AND(OR(H274 = "", H274 = 0), OR(G274 = "", G274 = 0)), 0, IF(H274&gt; G274, H274, G274))</f>
        <v>0</v>
      </c>
      <c r="G13" s="149"/>
      <c r="H13" s="150"/>
      <c r="I13" s="17"/>
      <c r="J13" s="424"/>
      <c r="K13" s="424"/>
      <c r="N13" s="55"/>
      <c r="O13" s="55"/>
      <c r="P13" s="55"/>
      <c r="Q13" s="55"/>
      <c r="R13" s="55"/>
      <c r="S13" s="55"/>
      <c r="T13" s="55"/>
      <c r="U13" s="55"/>
      <c r="V13" s="55"/>
    </row>
    <row r="14" spans="1:22" ht="15.4" x14ac:dyDescent="0.45">
      <c r="A14" s="17"/>
      <c r="B14" s="423" t="s">
        <v>28</v>
      </c>
      <c r="C14" s="423"/>
      <c r="D14" s="423"/>
      <c r="E14" s="156" t="s">
        <v>288</v>
      </c>
      <c r="F14" s="157">
        <f>H284</f>
        <v>0</v>
      </c>
      <c r="G14" s="149"/>
      <c r="H14" s="150"/>
      <c r="I14" s="17"/>
      <c r="J14" s="402" t="s">
        <v>223</v>
      </c>
      <c r="K14" s="402"/>
      <c r="L14" s="15"/>
      <c r="M14" s="55"/>
      <c r="N14" s="55"/>
      <c r="O14" s="55"/>
      <c r="P14" s="55"/>
      <c r="Q14" s="55"/>
      <c r="R14" s="55"/>
      <c r="S14" s="55"/>
      <c r="T14" s="55"/>
      <c r="U14" s="55"/>
      <c r="V14" s="55"/>
    </row>
    <row r="15" spans="1:22" ht="31.5" customHeight="1" x14ac:dyDescent="0.45">
      <c r="A15" s="17"/>
      <c r="B15" s="421" t="s">
        <v>13</v>
      </c>
      <c r="C15" s="421"/>
      <c r="D15" s="421"/>
      <c r="E15" s="156"/>
      <c r="F15" s="157">
        <f>SUM(F8:F14)</f>
        <v>0</v>
      </c>
      <c r="G15" s="158"/>
      <c r="H15" s="159"/>
      <c r="I15" s="17"/>
      <c r="J15" s="403" t="s">
        <v>224</v>
      </c>
      <c r="K15" s="403"/>
      <c r="L15" s="15"/>
      <c r="M15" s="55"/>
      <c r="N15" s="55"/>
      <c r="O15" s="55"/>
      <c r="P15" s="55"/>
      <c r="Q15" s="55"/>
      <c r="R15" s="55"/>
      <c r="S15" s="55"/>
      <c r="T15" s="55"/>
      <c r="U15" s="55"/>
      <c r="V15" s="55"/>
    </row>
    <row r="16" spans="1:22" ht="15.75" thickBot="1" x14ac:dyDescent="0.5">
      <c r="A16" s="17"/>
      <c r="B16" s="160"/>
      <c r="C16" s="160"/>
      <c r="D16" s="160"/>
      <c r="E16" s="160"/>
      <c r="F16" s="160"/>
      <c r="G16" s="160"/>
      <c r="H16" s="160"/>
      <c r="I16" s="17"/>
      <c r="J16" s="403"/>
      <c r="K16" s="403"/>
      <c r="L16" s="15"/>
      <c r="M16" s="55"/>
      <c r="N16" s="55"/>
      <c r="O16" s="55"/>
      <c r="P16" s="55"/>
      <c r="Q16" s="55"/>
      <c r="R16" s="55"/>
      <c r="S16" s="55"/>
      <c r="T16" s="55"/>
      <c r="U16" s="55"/>
      <c r="V16" s="55"/>
    </row>
    <row r="17" spans="1:22" ht="15.75" thickTop="1" x14ac:dyDescent="0.45">
      <c r="A17" s="17"/>
      <c r="B17" s="73"/>
      <c r="C17" s="73"/>
      <c r="D17" s="73"/>
      <c r="E17" s="73"/>
      <c r="F17" s="73"/>
      <c r="G17" s="73"/>
      <c r="H17" s="73"/>
      <c r="I17" s="17"/>
      <c r="J17" s="403"/>
      <c r="K17" s="403"/>
      <c r="L17" s="15"/>
      <c r="M17" s="55"/>
      <c r="N17" s="55"/>
      <c r="O17" s="55"/>
      <c r="P17" s="55"/>
      <c r="Q17" s="55"/>
      <c r="R17" s="55"/>
      <c r="S17" s="55"/>
      <c r="T17" s="55"/>
      <c r="U17" s="55"/>
      <c r="V17" s="55"/>
    </row>
    <row r="18" spans="1:22" ht="36" thickBot="1" x14ac:dyDescent="0.5">
      <c r="A18" s="17"/>
      <c r="B18" s="161" t="s">
        <v>10</v>
      </c>
      <c r="C18" s="162" t="s">
        <v>73</v>
      </c>
      <c r="D18" s="163"/>
      <c r="E18" s="164" t="s">
        <v>11</v>
      </c>
      <c r="F18" s="165" t="s">
        <v>266</v>
      </c>
      <c r="G18" s="166" t="s">
        <v>13</v>
      </c>
      <c r="H18" s="167"/>
      <c r="I18" s="17"/>
      <c r="J18" s="402" t="s">
        <v>225</v>
      </c>
      <c r="K18" s="402"/>
      <c r="L18" s="15"/>
      <c r="M18" s="55"/>
      <c r="N18" s="55"/>
      <c r="O18" s="55"/>
      <c r="P18" s="55"/>
      <c r="Q18" s="55"/>
      <c r="R18" s="55"/>
      <c r="S18" s="55"/>
      <c r="T18" s="55"/>
      <c r="U18" s="55"/>
      <c r="V18" s="55"/>
    </row>
    <row r="19" spans="1:22" ht="32.25" customHeight="1" x14ac:dyDescent="0.45">
      <c r="A19" s="17"/>
      <c r="B19" s="168"/>
      <c r="C19" s="398" t="s">
        <v>23</v>
      </c>
      <c r="D19" s="422"/>
      <c r="E19" s="169"/>
      <c r="F19" s="170"/>
      <c r="G19" s="171">
        <f>IF(F19 = "", 0, E19*F19)</f>
        <v>0</v>
      </c>
      <c r="H19" s="150"/>
      <c r="J19" s="403" t="s">
        <v>274</v>
      </c>
      <c r="K19" s="403"/>
      <c r="L19" s="15"/>
      <c r="M19" s="55"/>
      <c r="N19" s="55"/>
      <c r="O19" s="55"/>
      <c r="P19" s="55"/>
      <c r="Q19" s="55"/>
      <c r="R19" s="55"/>
      <c r="S19" s="55"/>
      <c r="T19" s="55"/>
      <c r="U19" s="55"/>
      <c r="V19" s="55"/>
    </row>
    <row r="20" spans="1:22" ht="28.5" customHeight="1" x14ac:dyDescent="0.45">
      <c r="A20" s="17"/>
      <c r="B20" s="168"/>
      <c r="C20" s="414" t="s">
        <v>24</v>
      </c>
      <c r="D20" s="415"/>
      <c r="E20" s="172"/>
      <c r="F20" s="173"/>
      <c r="G20" s="171">
        <f t="shared" ref="G20:G24" si="0">IF(F20 = "", 0, E20*F20)</f>
        <v>0</v>
      </c>
      <c r="H20" s="150"/>
      <c r="J20" s="125" t="s">
        <v>275</v>
      </c>
      <c r="K20" s="416" t="s">
        <v>226</v>
      </c>
      <c r="L20" s="16"/>
    </row>
    <row r="21" spans="1:22" ht="15" customHeight="1" x14ac:dyDescent="0.45">
      <c r="A21" s="17"/>
      <c r="B21" s="168"/>
      <c r="C21" s="414" t="s">
        <v>25</v>
      </c>
      <c r="D21" s="415"/>
      <c r="E21" s="172"/>
      <c r="F21" s="173"/>
      <c r="G21" s="171">
        <f t="shared" si="0"/>
        <v>0</v>
      </c>
      <c r="H21" s="150"/>
      <c r="J21" s="126" t="s">
        <v>267</v>
      </c>
      <c r="K21" s="416"/>
    </row>
    <row r="22" spans="1:22" ht="15" customHeight="1" x14ac:dyDescent="0.45">
      <c r="A22" s="17"/>
      <c r="B22" s="168"/>
      <c r="C22" s="414" t="s">
        <v>26</v>
      </c>
      <c r="D22" s="415"/>
      <c r="E22" s="172"/>
      <c r="F22" s="173"/>
      <c r="G22" s="171">
        <f t="shared" si="0"/>
        <v>0</v>
      </c>
      <c r="H22" s="150"/>
      <c r="J22" s="126" t="s">
        <v>268</v>
      </c>
      <c r="K22" s="416"/>
    </row>
    <row r="23" spans="1:22" ht="15" customHeight="1" x14ac:dyDescent="0.45">
      <c r="A23" s="17"/>
      <c r="B23" s="168"/>
      <c r="C23" s="414" t="s">
        <v>14</v>
      </c>
      <c r="D23" s="415"/>
      <c r="E23" s="172"/>
      <c r="F23" s="173"/>
      <c r="G23" s="171">
        <f t="shared" si="0"/>
        <v>0</v>
      </c>
      <c r="H23" s="150"/>
      <c r="J23" s="126" t="s">
        <v>269</v>
      </c>
      <c r="K23" s="416"/>
    </row>
    <row r="24" spans="1:22" ht="15" customHeight="1" x14ac:dyDescent="0.45">
      <c r="A24" s="17"/>
      <c r="B24" s="168"/>
      <c r="C24" s="414" t="s">
        <v>15</v>
      </c>
      <c r="D24" s="415"/>
      <c r="E24" s="172"/>
      <c r="F24" s="173"/>
      <c r="G24" s="171">
        <f t="shared" si="0"/>
        <v>0</v>
      </c>
      <c r="H24" s="150"/>
      <c r="J24" s="126" t="s">
        <v>270</v>
      </c>
      <c r="K24" s="416"/>
    </row>
    <row r="25" spans="1:22" ht="15" customHeight="1" thickBot="1" x14ac:dyDescent="0.5">
      <c r="A25" s="17"/>
      <c r="B25" s="168"/>
      <c r="C25" s="417" t="s">
        <v>65</v>
      </c>
      <c r="D25" s="418"/>
      <c r="E25" s="172"/>
      <c r="F25" s="173"/>
      <c r="G25" s="171">
        <f>E25*F25*0.75</f>
        <v>0</v>
      </c>
      <c r="H25" s="174" t="s">
        <v>82</v>
      </c>
      <c r="J25" s="126" t="s">
        <v>271</v>
      </c>
      <c r="K25" s="416"/>
    </row>
    <row r="26" spans="1:22" ht="15" customHeight="1" thickBot="1" x14ac:dyDescent="0.5">
      <c r="A26" s="17"/>
      <c r="B26" s="168"/>
      <c r="C26" s="419" t="s">
        <v>119</v>
      </c>
      <c r="D26" s="420"/>
      <c r="E26" s="175"/>
      <c r="F26" s="176"/>
      <c r="G26" s="171">
        <f>IF(F26 = "", 0, E26*F26)</f>
        <v>0</v>
      </c>
      <c r="H26" s="174"/>
      <c r="J26" s="126" t="s">
        <v>272</v>
      </c>
      <c r="K26" s="416"/>
    </row>
    <row r="27" spans="1:22" ht="15" customHeight="1" x14ac:dyDescent="0.45">
      <c r="A27" s="17"/>
      <c r="B27" s="177"/>
      <c r="C27" s="152"/>
      <c r="D27" s="152"/>
      <c r="E27" s="178"/>
      <c r="F27" s="179" t="s">
        <v>13</v>
      </c>
      <c r="G27" s="180">
        <f>SUM(G19:G26)</f>
        <v>0</v>
      </c>
      <c r="H27" s="159"/>
      <c r="I27" s="17"/>
      <c r="J27" s="126" t="s">
        <v>273</v>
      </c>
      <c r="K27" s="416"/>
    </row>
    <row r="28" spans="1:22" ht="15" customHeight="1" x14ac:dyDescent="0.45">
      <c r="A28" s="17"/>
      <c r="B28" s="73"/>
      <c r="C28" s="78"/>
      <c r="D28" s="78"/>
      <c r="E28" s="181"/>
      <c r="F28" s="182"/>
      <c r="G28" s="183"/>
      <c r="H28" s="73"/>
      <c r="I28" s="17"/>
      <c r="J28" s="351"/>
      <c r="K28" s="351"/>
    </row>
    <row r="29" spans="1:22" ht="15.75" thickBot="1" x14ac:dyDescent="0.5">
      <c r="A29" s="17"/>
      <c r="B29" s="184" t="s">
        <v>59</v>
      </c>
      <c r="C29" s="185"/>
      <c r="D29" s="186" t="str">
        <f>E5</f>
        <v>Name not entered on Household Summary</v>
      </c>
      <c r="E29" s="185"/>
      <c r="F29" s="185"/>
      <c r="G29" s="185"/>
      <c r="H29" s="321" t="s">
        <v>234</v>
      </c>
      <c r="I29" s="22"/>
      <c r="J29" s="351"/>
      <c r="K29" s="351"/>
    </row>
    <row r="30" spans="1:22" ht="17.25" customHeight="1" thickTop="1" thickBot="1" x14ac:dyDescent="0.5">
      <c r="A30" s="17"/>
      <c r="B30" s="187"/>
      <c r="C30" s="188"/>
      <c r="D30" s="189"/>
      <c r="E30" s="189"/>
      <c r="F30" s="189"/>
      <c r="G30" s="189"/>
      <c r="H30" s="190"/>
      <c r="I30" s="17"/>
      <c r="J30" s="413" t="s">
        <v>330</v>
      </c>
      <c r="K30" s="413"/>
    </row>
    <row r="31" spans="1:22" ht="16.5" customHeight="1" thickBot="1" x14ac:dyDescent="0.5">
      <c r="A31" s="17"/>
      <c r="B31" s="191" t="s">
        <v>30</v>
      </c>
      <c r="C31" s="188" t="s">
        <v>6</v>
      </c>
      <c r="D31" s="352"/>
      <c r="E31" s="353"/>
      <c r="F31" s="353"/>
      <c r="G31" s="354"/>
      <c r="H31" s="192" t="str">
        <f>IF(D33="VOE", E43, IF(D33 = "Pay Stubs", E55, ""))</f>
        <v/>
      </c>
      <c r="I31" s="22"/>
      <c r="J31" s="351" t="s">
        <v>336</v>
      </c>
      <c r="K31" s="351"/>
    </row>
    <row r="32" spans="1:22" ht="16.5" customHeight="1" thickBot="1" x14ac:dyDescent="0.5">
      <c r="A32" s="17"/>
      <c r="B32" s="191"/>
      <c r="C32" s="188"/>
      <c r="D32" s="193"/>
      <c r="E32" s="194"/>
      <c r="F32" s="194"/>
      <c r="G32" s="195" t="s">
        <v>70</v>
      </c>
      <c r="H32" s="196" t="s">
        <v>61</v>
      </c>
      <c r="I32" s="22"/>
      <c r="J32" s="351" t="s">
        <v>313</v>
      </c>
      <c r="K32" s="351"/>
    </row>
    <row r="33" spans="1:25" ht="16.5" customHeight="1" thickBot="1" x14ac:dyDescent="0.5">
      <c r="A33" s="17"/>
      <c r="B33" s="191"/>
      <c r="C33" s="197" t="s">
        <v>36</v>
      </c>
      <c r="D33" s="198"/>
      <c r="E33" s="199" t="str">
        <f>IF(ISNUMBER(SEARCH("VOE",D33)),"Warning: Fill VOE Sec Only!!","Warning: Fill PayStubs Sec Only!!")</f>
        <v>Warning: Fill PayStubs Sec Only!!</v>
      </c>
      <c r="F33" s="200"/>
      <c r="G33" s="201" t="e">
        <f>IF(OR(H31 = "Monthly", H31="Semi-Monthly"), IF(D33="VOE", H44, IF(D33 = "Pay Stubs", F57, "")), ROUNDUP(H33,0))</f>
        <v>#VALUE!</v>
      </c>
      <c r="H33" s="202" t="e">
        <f>G35/(VLOOKUP(H31, PayPeriods, 2, FALSE))</f>
        <v>#VALUE!</v>
      </c>
      <c r="I33" s="22"/>
      <c r="J33" s="351" t="s">
        <v>337</v>
      </c>
      <c r="K33" s="351"/>
    </row>
    <row r="34" spans="1:25" ht="7.5" customHeight="1" thickBot="1" x14ac:dyDescent="0.5">
      <c r="A34" s="17"/>
      <c r="B34" s="191"/>
      <c r="C34" s="188"/>
      <c r="D34" s="203"/>
      <c r="E34" s="200"/>
      <c r="F34" s="195" t="s">
        <v>22</v>
      </c>
      <c r="G34" s="195" t="s">
        <v>72</v>
      </c>
      <c r="H34" s="196" t="s">
        <v>69</v>
      </c>
      <c r="I34" s="22"/>
      <c r="J34" s="351"/>
      <c r="K34" s="351"/>
    </row>
    <row r="35" spans="1:25" ht="15.75" thickBot="1" x14ac:dyDescent="0.5">
      <c r="A35" s="17"/>
      <c r="B35" s="187"/>
      <c r="C35" s="197" t="s">
        <v>0</v>
      </c>
      <c r="D35" s="198"/>
      <c r="E35" s="204" t="e">
        <f>CONCATENATE("1/1/",YEAR(F35))</f>
        <v>#VALUE!</v>
      </c>
      <c r="F35" s="205" t="str">
        <f>IF(D33 = "VOE", E44, IF(D33 = "Pay Stubs", IF(OR(C63 = "", D63="",E63 = ""), IF(OR(C62 = "",D62="", E62=""), "", E62), E63),""))</f>
        <v/>
      </c>
      <c r="G35" s="205" t="e">
        <f>IF(YEAR(D35) = YEAR(F35), F35-D35+1,F35-E35+1)</f>
        <v>#VALUE!</v>
      </c>
      <c r="H35" s="206" t="e">
        <f>ROUNDUP(G35*(5/7), 0)</f>
        <v>#VALUE!</v>
      </c>
      <c r="I35" s="17"/>
      <c r="J35" s="351"/>
      <c r="K35" s="351"/>
    </row>
    <row r="36" spans="1:25" ht="13.5" customHeight="1" thickBot="1" x14ac:dyDescent="0.5">
      <c r="A36" s="17"/>
      <c r="B36" s="207"/>
      <c r="C36" s="208"/>
      <c r="D36" s="209"/>
      <c r="E36" s="210"/>
      <c r="F36" s="210"/>
      <c r="G36" s="211" t="s">
        <v>71</v>
      </c>
      <c r="H36" s="212" t="str">
        <f>IF(D33 = "VOE", IF(E41&gt;VLOOKUP(H31, PayPeriods, 6, FALSE), VLOOKUP(H31, PayPeriods, 6, FALSE), E41),IF(D33="Pay Stubs", IF((C64+D64+E64)/3 &gt; VLOOKUP(H31, PayPeriods, 6, FALSE), VLOOKUP(H31, PayPeriods, 6, FALSE), (C64+D64+E64)/3), ""))</f>
        <v/>
      </c>
      <c r="I36" s="22"/>
      <c r="J36" s="351"/>
      <c r="K36" s="351"/>
    </row>
    <row r="37" spans="1:25" ht="13.5" customHeight="1" thickTop="1" x14ac:dyDescent="0.45">
      <c r="A37" s="17"/>
      <c r="B37" s="168"/>
      <c r="C37" s="78"/>
      <c r="D37" s="213"/>
      <c r="E37" s="214"/>
      <c r="F37" s="214"/>
      <c r="G37" s="78"/>
      <c r="H37" s="215"/>
      <c r="I37" s="22"/>
      <c r="J37" s="127"/>
      <c r="K37" s="128"/>
    </row>
    <row r="38" spans="1:25" ht="15.75" customHeight="1" x14ac:dyDescent="0.45">
      <c r="A38" s="17"/>
      <c r="B38" s="216" t="s">
        <v>9</v>
      </c>
      <c r="C38" s="355" t="s">
        <v>38</v>
      </c>
      <c r="D38" s="355"/>
      <c r="E38" s="355"/>
      <c r="F38" s="355"/>
      <c r="G38" s="355"/>
      <c r="H38" s="356"/>
      <c r="I38" s="22"/>
      <c r="J38" s="404" t="s">
        <v>176</v>
      </c>
      <c r="K38" s="404"/>
    </row>
    <row r="39" spans="1:25" ht="15.4" x14ac:dyDescent="0.45">
      <c r="A39" s="17"/>
      <c r="B39" s="217"/>
      <c r="C39" s="78"/>
      <c r="D39" s="213"/>
      <c r="E39" s="218"/>
      <c r="F39" s="218"/>
      <c r="G39" s="78"/>
      <c r="H39" s="219"/>
      <c r="I39" s="22"/>
      <c r="J39" s="403"/>
      <c r="K39" s="403"/>
    </row>
    <row r="40" spans="1:25" ht="24" customHeight="1" thickBot="1" x14ac:dyDescent="0.5">
      <c r="A40" s="17"/>
      <c r="B40" s="217"/>
      <c r="C40" s="73"/>
      <c r="D40" s="73"/>
      <c r="E40" s="220" t="s">
        <v>37</v>
      </c>
      <c r="F40" s="221" t="s">
        <v>50</v>
      </c>
      <c r="G40" s="221" t="s">
        <v>49</v>
      </c>
      <c r="H40" s="221" t="s">
        <v>51</v>
      </c>
      <c r="I40" s="24"/>
      <c r="J40" s="403" t="s">
        <v>314</v>
      </c>
      <c r="K40" s="403"/>
    </row>
    <row r="41" spans="1:25" ht="22.5" customHeight="1" thickBot="1" x14ac:dyDescent="0.5">
      <c r="A41" s="17"/>
      <c r="B41" s="168"/>
      <c r="C41" s="406" t="s">
        <v>34</v>
      </c>
      <c r="D41" s="407"/>
      <c r="E41" s="222"/>
      <c r="F41" s="223"/>
      <c r="G41" s="224"/>
      <c r="H41" s="225"/>
      <c r="I41" s="22"/>
      <c r="J41" s="403"/>
      <c r="K41" s="403"/>
      <c r="P41" s="25"/>
      <c r="Q41" s="26"/>
      <c r="R41" s="26"/>
      <c r="S41" s="26"/>
      <c r="T41" s="26"/>
      <c r="U41" s="26"/>
      <c r="V41" s="26"/>
      <c r="W41" s="26"/>
      <c r="X41" s="26"/>
      <c r="Y41" s="26"/>
    </row>
    <row r="42" spans="1:25" ht="15.75" thickBot="1" x14ac:dyDescent="0.5">
      <c r="A42" s="17"/>
      <c r="B42" s="357" t="str">
        <f>IF(D33 = "VOE", IF(G42 = "Hourly Pay Rate", IF(E41&gt;VLOOKUP(H31,PayPeriods,6,FALSE),CONCATENATE("    Average hours &gt; ", ROUND(VLOOKUP(H31, PayPeriods, 6, FALSE),2), " (Standard Work Hours in Year / Pay Periods in Year);  ", ROUND(VLOOKUP(H31, PayPeriods, 6, FALSE),2), " hours used."), ""), ""), "")</f>
        <v/>
      </c>
      <c r="C42" s="408" t="s">
        <v>27</v>
      </c>
      <c r="D42" s="409"/>
      <c r="E42" s="327"/>
      <c r="F42" s="226" t="s">
        <v>99</v>
      </c>
      <c r="G42" s="358"/>
      <c r="H42" s="359"/>
      <c r="I42" s="22"/>
      <c r="J42" s="129" t="s">
        <v>315</v>
      </c>
      <c r="K42" s="130" t="s">
        <v>316</v>
      </c>
      <c r="P42" s="27"/>
      <c r="Q42" s="26"/>
      <c r="R42" s="28"/>
      <c r="S42" s="29"/>
      <c r="T42" s="30"/>
      <c r="U42" s="30"/>
      <c r="V42" s="26"/>
    </row>
    <row r="43" spans="1:25" ht="15.75" customHeight="1" x14ac:dyDescent="0.45">
      <c r="A43" s="17"/>
      <c r="B43" s="357"/>
      <c r="C43" s="406" t="s">
        <v>35</v>
      </c>
      <c r="D43" s="407"/>
      <c r="E43" s="227"/>
      <c r="F43" s="360" t="str">
        <f>IF(AND(E43 &lt;&gt; "Monthly", E43 &lt;&gt; "Semi-Monthly", H44&gt;0), "Payroll Frequency changed, delete value in H66", "")</f>
        <v/>
      </c>
      <c r="G43" s="361"/>
      <c r="H43" s="362"/>
      <c r="I43" s="22"/>
      <c r="J43" s="403" t="s">
        <v>317</v>
      </c>
      <c r="K43" s="403"/>
      <c r="P43" s="26"/>
      <c r="Q43" s="26"/>
      <c r="R43" s="28"/>
      <c r="S43" s="29"/>
      <c r="T43" s="30"/>
      <c r="U43" s="30"/>
      <c r="V43" s="26"/>
    </row>
    <row r="44" spans="1:25" ht="15.75" customHeight="1" x14ac:dyDescent="0.45">
      <c r="A44" s="17"/>
      <c r="B44" s="357"/>
      <c r="C44" s="406" t="s">
        <v>22</v>
      </c>
      <c r="D44" s="407"/>
      <c r="E44" s="228"/>
      <c r="F44" s="363" t="str">
        <f>IF(D33 = "VOE", IF(H31 &lt;&gt; "", IF(H31 = "Annual", "1 pay period", IF(OR(E43="Semi-Monthly", E43 = "Monthly"), "Enter # of Pay Periods to Date", IF(E44 = "", "",CONCATENATE(G33," pay periods to date")))), ""), "")</f>
        <v/>
      </c>
      <c r="G44" s="363"/>
      <c r="H44" s="229"/>
      <c r="I44" s="31">
        <f>IF(F44 = "Enter # of Pay Periods to Date", 50, 0)</f>
        <v>0</v>
      </c>
      <c r="J44" s="351" t="s">
        <v>318</v>
      </c>
      <c r="K44" s="351"/>
      <c r="P44" s="26"/>
      <c r="Q44" s="26"/>
      <c r="R44" s="28"/>
      <c r="S44" s="29"/>
      <c r="T44" s="30"/>
      <c r="U44" s="30"/>
      <c r="V44" s="26"/>
    </row>
    <row r="45" spans="1:25" ht="15.75" customHeight="1" x14ac:dyDescent="0.45">
      <c r="A45" s="17"/>
      <c r="B45" s="357"/>
      <c r="C45" s="364" t="s">
        <v>8</v>
      </c>
      <c r="D45" s="365"/>
      <c r="E45" s="230"/>
      <c r="F45" s="171" t="str">
        <f>IF(G45 = "", "", IF(G45 = 0, 0, G45/VLOOKUP(H31, PayPeriods, 3, FALSE)))</f>
        <v/>
      </c>
      <c r="G45" s="157" t="str">
        <f>IF(OR(G42="", E43 = "", E44=""), "", IF(D33="VOE",IF(G42="Hourly Pay Rate",H36*E42*VLOOKUP(H31, PayPeriods, 4, FALSE) *(VLOOKUP(H31,PayPeriods,3,FALSE)),E42*VLOOKUP(G42,PayRates,2,FALSE)),""))</f>
        <v/>
      </c>
      <c r="H45" s="231"/>
      <c r="I45" s="23"/>
      <c r="J45" s="351"/>
      <c r="K45" s="351"/>
      <c r="P45" s="26"/>
      <c r="Q45" s="26"/>
      <c r="R45" s="28"/>
      <c r="S45" s="29"/>
      <c r="T45" s="30"/>
      <c r="U45" s="30"/>
      <c r="V45" s="26"/>
    </row>
    <row r="46" spans="1:25" ht="15.75" customHeight="1" x14ac:dyDescent="0.45">
      <c r="A46" s="17"/>
      <c r="B46" s="232"/>
      <c r="C46" s="364" t="s">
        <v>16</v>
      </c>
      <c r="D46" s="365"/>
      <c r="E46" s="230"/>
      <c r="F46" s="233" t="str">
        <f>IF(OR(G42="", E43 = "", E44=""), "", IF(D33="VOE",IF(YEAR(D35) = YEAR(E35), (E46/H35)*VLOOKUP(H31, PayPeriods, 5,FALSE), IF(G33 = 0, 0, E46/G33)), ""))</f>
        <v/>
      </c>
      <c r="G46" s="234" t="str">
        <f>IF(OR(G42="", E43 = "", E44=""), "", IF(D33= "VOE", IF(YEAR(D35) = YEAR(E35), (E46/H35)*VLOOKUP(H31, PayPeriods, 5, FALSE) * VLOOKUP(H31, PayPeriods, 3,FALSE), IF(G33 = 0, 0, (E46/G33)*VLOOKUP(H31, PayPeriods, 3, FALSE))), ""))</f>
        <v/>
      </c>
      <c r="H46" s="235"/>
      <c r="I46" s="23"/>
      <c r="J46" s="351"/>
      <c r="K46" s="351"/>
      <c r="P46" s="26"/>
      <c r="Q46" s="26"/>
      <c r="R46" s="28"/>
      <c r="S46" s="29"/>
      <c r="T46" s="30"/>
      <c r="U46" s="30"/>
      <c r="V46" s="26"/>
    </row>
    <row r="47" spans="1:25" ht="15.75" customHeight="1" x14ac:dyDescent="0.45">
      <c r="A47" s="17"/>
      <c r="B47" s="236"/>
      <c r="C47" s="366" t="s">
        <v>29</v>
      </c>
      <c r="D47" s="367"/>
      <c r="E47" s="237"/>
      <c r="F47" s="238"/>
      <c r="G47" s="239"/>
      <c r="H47" s="240"/>
      <c r="I47" s="23"/>
      <c r="J47" s="403" t="s">
        <v>319</v>
      </c>
      <c r="K47" s="403"/>
      <c r="P47" s="26"/>
      <c r="Q47" s="26"/>
      <c r="R47" s="28"/>
      <c r="S47" s="29"/>
      <c r="T47" s="30"/>
      <c r="U47" s="30"/>
      <c r="V47" s="26"/>
    </row>
    <row r="48" spans="1:25" ht="15.75" customHeight="1" x14ac:dyDescent="0.45">
      <c r="A48" s="17"/>
      <c r="B48" s="236"/>
      <c r="C48" s="368"/>
      <c r="D48" s="369"/>
      <c r="E48" s="241"/>
      <c r="F48" s="242" t="str">
        <f>IF(OR(G42="", E43 = "", E44=""), "", IF(D33="VOE", IF(YEAR(D35) = YEAR(E35), (E48/H35)*VLOOKUP(H31, PayPeriods, 5,FALSE), IF(G33 = 0, 0, E48/G33)),""))</f>
        <v/>
      </c>
      <c r="G48" s="180" t="str">
        <f>IF(OR(G42="", E43 = "", E44=""), "", IF(D33 = "VOE", IF(YEAR(D35) = YEAR(E35), (E48/H35)*VLOOKUP(H31, PayPeriods, 5, FALSE) * VLOOKUP(H31, PayPeriods, 3,FALSE), IF(G33 = 0, 0, E48/G33)*VLOOKUP(H31, PayPeriods, 3, FALSE)), ""))</f>
        <v/>
      </c>
      <c r="H48" s="231"/>
      <c r="I48" s="23"/>
      <c r="J48" s="403"/>
      <c r="K48" s="403"/>
      <c r="P48" s="26"/>
      <c r="Q48" s="26"/>
      <c r="R48" s="28"/>
      <c r="S48" s="29"/>
      <c r="T48" s="30"/>
      <c r="U48" s="30"/>
      <c r="V48" s="26"/>
    </row>
    <row r="49" spans="1:22" ht="15.75" customHeight="1" x14ac:dyDescent="0.45">
      <c r="A49" s="17"/>
      <c r="B49" s="236"/>
      <c r="C49" s="364" t="s">
        <v>39</v>
      </c>
      <c r="D49" s="365"/>
      <c r="E49" s="243"/>
      <c r="F49" s="244"/>
      <c r="G49" s="157" t="str">
        <f>IF(OR(G42="", E43 = "", E44=""), "", IF(D33 = "VOE", SUM(G45:G48),""))</f>
        <v/>
      </c>
      <c r="H49" s="155" t="str">
        <f>IF(OR(G42="",E43="",E44=""),"",IF(D33="VOE",IF(YEAR(D35) = YEAR(F35), (E49/H35) *260, IF(G33=0,0,(E49/G33)*VLOOKUP(H31,PayPeriods,3,FALSE))),""))</f>
        <v/>
      </c>
      <c r="I49" s="22"/>
      <c r="J49" s="403"/>
      <c r="K49" s="403"/>
      <c r="P49" s="26"/>
      <c r="Q49" s="26"/>
      <c r="R49" s="28"/>
      <c r="S49" s="29"/>
      <c r="T49" s="30"/>
      <c r="U49" s="30"/>
      <c r="V49" s="26"/>
    </row>
    <row r="50" spans="1:22" ht="15.75" customHeight="1" x14ac:dyDescent="0.45">
      <c r="A50" s="17"/>
      <c r="B50" s="236"/>
      <c r="C50" s="364" t="str">
        <f>IF(E44="","Gross Pay Prior Year",CONCATENATE("Gross Pay ",YEAR(E44)-1))</f>
        <v>Gross Pay Prior Year</v>
      </c>
      <c r="D50" s="365"/>
      <c r="E50" s="243"/>
      <c r="F50" s="183"/>
      <c r="G50" s="183"/>
      <c r="H50" s="245"/>
      <c r="I50" s="22"/>
      <c r="J50" s="351" t="s">
        <v>320</v>
      </c>
      <c r="K50" s="351"/>
      <c r="P50" s="26"/>
      <c r="Q50" s="26"/>
      <c r="R50" s="28"/>
      <c r="S50" s="29"/>
      <c r="T50" s="30"/>
      <c r="U50" s="30"/>
      <c r="V50" s="26"/>
    </row>
    <row r="51" spans="1:22" ht="15.75" customHeight="1" thickBot="1" x14ac:dyDescent="0.5">
      <c r="A51" s="17"/>
      <c r="B51" s="246"/>
      <c r="C51" s="364" t="str">
        <f>IF(E44="","Gross Pay Prior Year",CONCATENATE("Gross Pay ",YEAR(E44)-2))</f>
        <v>Gross Pay Prior Year</v>
      </c>
      <c r="D51" s="365"/>
      <c r="E51" s="247"/>
      <c r="F51" s="183"/>
      <c r="G51" s="183"/>
      <c r="H51" s="245"/>
      <c r="I51" s="22"/>
      <c r="J51" s="131"/>
      <c r="K51" s="129"/>
      <c r="P51" s="26"/>
      <c r="Q51" s="26"/>
      <c r="R51" s="28"/>
      <c r="S51" s="29"/>
      <c r="T51" s="30"/>
      <c r="U51" s="30"/>
      <c r="V51" s="26"/>
    </row>
    <row r="52" spans="1:22" ht="15.75" customHeight="1" x14ac:dyDescent="0.45">
      <c r="A52" s="17"/>
      <c r="B52" s="168"/>
      <c r="C52" s="78"/>
      <c r="D52" s="78"/>
      <c r="E52" s="183"/>
      <c r="F52" s="183"/>
      <c r="G52" s="183"/>
      <c r="H52" s="245"/>
      <c r="I52" s="22"/>
      <c r="J52" s="131"/>
      <c r="K52" s="129"/>
      <c r="P52" s="26"/>
      <c r="Q52" s="26"/>
      <c r="R52" s="28"/>
      <c r="S52" s="29"/>
      <c r="T52" s="30"/>
      <c r="U52" s="30"/>
      <c r="V52" s="26"/>
    </row>
    <row r="53" spans="1:22" ht="15.75" customHeight="1" x14ac:dyDescent="0.45">
      <c r="A53" s="17"/>
      <c r="B53" s="410" t="str">
        <f>IF(D33="VOE", IF(E45+E46+E48= E49, "", "Base Pay + Overtime + Commissions/Tips do not add to the Gross Pay (Current Year).  Please correct the numbers or explain the difference."), "")</f>
        <v/>
      </c>
      <c r="C53" s="411"/>
      <c r="D53" s="411"/>
      <c r="E53" s="411"/>
      <c r="F53" s="411"/>
      <c r="G53" s="411"/>
      <c r="H53" s="412"/>
      <c r="I53" s="22"/>
      <c r="J53" s="351"/>
      <c r="K53" s="351"/>
      <c r="P53" s="26"/>
      <c r="Q53" s="26"/>
      <c r="R53" s="28"/>
      <c r="S53" s="29"/>
      <c r="T53" s="30"/>
      <c r="U53" s="30"/>
      <c r="V53" s="26"/>
    </row>
    <row r="54" spans="1:22" ht="15.75" customHeight="1" thickBot="1" x14ac:dyDescent="0.5">
      <c r="A54" s="17"/>
      <c r="B54" s="236"/>
      <c r="C54" s="405"/>
      <c r="D54" s="405"/>
      <c r="E54" s="70"/>
      <c r="F54" s="70"/>
      <c r="G54" s="248" t="s">
        <v>7</v>
      </c>
      <c r="H54" s="249">
        <f>IF(OR(C63 = "", D63="", E63=""), IF(OR(C62 = "", D62 = "", E62 = ""), (E61-C61)/2, (E62-C62)/2), (E63-C63)/2)</f>
        <v>0</v>
      </c>
      <c r="I54" s="22"/>
      <c r="J54" s="351"/>
      <c r="K54" s="351"/>
      <c r="P54" s="26"/>
      <c r="Q54" s="26"/>
      <c r="R54" s="28"/>
      <c r="S54" s="29"/>
      <c r="T54" s="30"/>
      <c r="U54" s="30"/>
      <c r="V54" s="26"/>
    </row>
    <row r="55" spans="1:22" ht="15.75" customHeight="1" thickBot="1" x14ac:dyDescent="0.5">
      <c r="A55" s="17"/>
      <c r="B55" s="250" t="s">
        <v>17</v>
      </c>
      <c r="C55" s="370" t="s">
        <v>115</v>
      </c>
      <c r="D55" s="370"/>
      <c r="E55" s="251"/>
      <c r="F55" s="371" t="s">
        <v>54</v>
      </c>
      <c r="G55" s="371"/>
      <c r="H55" s="252" t="str">
        <f>IF(OR(H54="", H54 = 0, H54&gt;31), "", IF(H54 &gt;20, "Monthly", IF(H54&gt;14, "Semi-Monthly", IF(H54&gt;9, "Bi-Weekly", "Weekly"))))</f>
        <v/>
      </c>
      <c r="I55" s="22"/>
      <c r="J55" s="404" t="s">
        <v>229</v>
      </c>
      <c r="K55" s="404"/>
      <c r="P55" s="26"/>
      <c r="Q55" s="26"/>
      <c r="R55" s="28"/>
      <c r="S55" s="29"/>
      <c r="T55" s="30"/>
      <c r="U55" s="30"/>
      <c r="V55" s="26"/>
    </row>
    <row r="56" spans="1:22" ht="15.75" customHeight="1" x14ac:dyDescent="0.45">
      <c r="A56" s="17"/>
      <c r="B56" s="253"/>
      <c r="C56" s="254"/>
      <c r="D56" s="254"/>
      <c r="E56" s="254"/>
      <c r="F56" s="255"/>
      <c r="G56" s="255"/>
      <c r="H56" s="252"/>
      <c r="I56" s="22"/>
      <c r="J56" s="351"/>
      <c r="K56" s="351"/>
      <c r="P56" s="26"/>
      <c r="Q56" s="26"/>
      <c r="R56" s="28"/>
      <c r="S56" s="29"/>
      <c r="T56" s="30"/>
      <c r="U56" s="30"/>
      <c r="V56" s="26"/>
    </row>
    <row r="57" spans="1:22" ht="15.75" customHeight="1" x14ac:dyDescent="0.45">
      <c r="A57" s="17"/>
      <c r="B57" s="168"/>
      <c r="C57" s="372" t="str">
        <f>IF(D33="Pay Stubs",IF(H31&lt;&gt;"",IF(OR(H31="Semi-Monthly",H31="Monthly"),"Enter number of Pay Periods to Date", IF(F57&gt;0,"Payroll Frequency changed, delete value in F57", "")),""), "")</f>
        <v/>
      </c>
      <c r="D57" s="372"/>
      <c r="E57" s="372"/>
      <c r="F57" s="256"/>
      <c r="G57" s="257">
        <f>IF(C57 = "Enter number of Pay Periods to Date", 50, 0)</f>
        <v>0</v>
      </c>
      <c r="H57" s="252"/>
      <c r="I57" s="22"/>
      <c r="J57" s="403" t="s">
        <v>321</v>
      </c>
      <c r="K57" s="403"/>
      <c r="P57" s="26"/>
      <c r="Q57" s="26"/>
      <c r="R57" s="28"/>
      <c r="S57" s="29"/>
      <c r="T57" s="30"/>
      <c r="U57" s="30"/>
      <c r="V57" s="26"/>
    </row>
    <row r="58" spans="1:22" ht="36" customHeight="1" x14ac:dyDescent="0.45">
      <c r="A58" s="17"/>
      <c r="B58" s="217"/>
      <c r="C58" s="373" t="str">
        <f xml:space="preserve"> IF(AND(OR(G78="", G78 = 0), OR(H78="", H78=0)), "", IF(H54&gt;31, "Pay stubs do not appear to be consecutive based on dates entered.", IF(OR( E62 &lt; C62, E62 &lt;D62, E63 &lt; C63, E63 &lt;D63), "Pay Stubs may be out of order.  Please check dates.",IF(H55 = "", "", IF(E55 = H55, "", "If Payroll Frequency selected does not equal Recommended please provide an explanation.")))))</f>
        <v/>
      </c>
      <c r="D58" s="373"/>
      <c r="E58" s="373"/>
      <c r="F58" s="373"/>
      <c r="G58" s="373"/>
      <c r="H58" s="374"/>
      <c r="I58" s="22"/>
      <c r="J58" s="403"/>
      <c r="K58" s="403"/>
      <c r="L58" s="32"/>
      <c r="M58" s="33"/>
      <c r="P58" s="26"/>
      <c r="Q58" s="26"/>
      <c r="R58" s="28"/>
      <c r="S58" s="29"/>
      <c r="T58" s="30"/>
      <c r="U58" s="30"/>
      <c r="V58" s="26"/>
    </row>
    <row r="59" spans="1:22" ht="15.75" customHeight="1" x14ac:dyDescent="0.45">
      <c r="A59" s="17"/>
      <c r="B59" s="168"/>
      <c r="C59" s="218"/>
      <c r="D59" s="78"/>
      <c r="E59" s="78"/>
      <c r="F59" s="78"/>
      <c r="G59" s="78"/>
      <c r="H59" s="219"/>
      <c r="I59" s="22"/>
      <c r="J59" s="351"/>
      <c r="K59" s="351"/>
      <c r="L59" s="32"/>
      <c r="M59" s="33"/>
      <c r="P59" s="26"/>
      <c r="Q59" s="26"/>
      <c r="R59" s="28"/>
      <c r="S59" s="29"/>
      <c r="T59" s="30"/>
      <c r="U59" s="30"/>
      <c r="V59" s="26"/>
    </row>
    <row r="60" spans="1:22" ht="23.65" thickBot="1" x14ac:dyDescent="0.5">
      <c r="A60" s="17"/>
      <c r="B60" s="258"/>
      <c r="C60" s="221" t="s">
        <v>66</v>
      </c>
      <c r="D60" s="221" t="s">
        <v>67</v>
      </c>
      <c r="E60" s="221" t="s">
        <v>250</v>
      </c>
      <c r="F60" s="220" t="s">
        <v>53</v>
      </c>
      <c r="G60" s="221" t="s">
        <v>52</v>
      </c>
      <c r="H60" s="221" t="s">
        <v>51</v>
      </c>
      <c r="I60" s="17"/>
      <c r="J60" s="351"/>
      <c r="K60" s="351"/>
      <c r="L60" s="32"/>
      <c r="M60" s="33"/>
      <c r="P60" s="26"/>
      <c r="Q60" s="26"/>
      <c r="R60" s="28"/>
      <c r="S60" s="29"/>
      <c r="T60" s="30"/>
      <c r="U60" s="30"/>
      <c r="V60" s="26"/>
    </row>
    <row r="61" spans="1:22" ht="15.75" customHeight="1" x14ac:dyDescent="0.45">
      <c r="A61" s="17"/>
      <c r="B61" s="259" t="s">
        <v>100</v>
      </c>
      <c r="C61" s="260"/>
      <c r="D61" s="261"/>
      <c r="E61" s="262"/>
      <c r="F61" s="375" t="str">
        <f>IF(D33 = "Pay Stubs", IF(AND(H31 &lt;&gt; "", F35 &lt;&gt; ""), IF(H31 = "Annual", "1 pay period to date", IF(OR(H31="Semi-Monthly", H31 = "Monthly"), "", IF(E55 = "", "",CONCATENATE(G33," pay periods to date")))), ""), "")</f>
        <v/>
      </c>
      <c r="G61" s="378" t="str">
        <f>IF(D33 = "Pay Stubs", IF(G65 = "Hourly Pay Rate", IF((C64+D64+E64)/3&gt;VLOOKUP(H31,PayPeriods,6,FALSE),CONCATENATE("Average hours &gt; ", ROUND(VLOOKUP(H31, PayPeriods, 6, FALSE),2), " (Standard Work Hours in Year / Pay Periods in Year); ", ROUND(VLOOKUP(H31, PayPeriods, 6, FALSE),2), " hours used to calculate base pay."), ""), ""), "")</f>
        <v/>
      </c>
      <c r="H61" s="379"/>
      <c r="I61" s="17"/>
      <c r="J61" s="403" t="s">
        <v>322</v>
      </c>
      <c r="K61" s="403"/>
      <c r="L61" s="32"/>
    </row>
    <row r="62" spans="1:22" ht="15.75" customHeight="1" x14ac:dyDescent="0.45">
      <c r="A62" s="17"/>
      <c r="B62" s="259" t="s">
        <v>101</v>
      </c>
      <c r="C62" s="263"/>
      <c r="D62" s="264"/>
      <c r="E62" s="265"/>
      <c r="F62" s="376"/>
      <c r="G62" s="380"/>
      <c r="H62" s="381"/>
      <c r="I62" s="34"/>
      <c r="J62" s="403"/>
      <c r="K62" s="403"/>
      <c r="L62" s="32"/>
    </row>
    <row r="63" spans="1:22" ht="15.75" customHeight="1" x14ac:dyDescent="0.45">
      <c r="A63" s="17"/>
      <c r="B63" s="259" t="s">
        <v>102</v>
      </c>
      <c r="C63" s="263"/>
      <c r="D63" s="264"/>
      <c r="E63" s="266"/>
      <c r="F63" s="376"/>
      <c r="G63" s="380"/>
      <c r="H63" s="381"/>
      <c r="I63" s="17"/>
      <c r="J63" s="403" t="s">
        <v>341</v>
      </c>
      <c r="K63" s="403"/>
      <c r="L63" s="32"/>
    </row>
    <row r="64" spans="1:22" ht="15.75" thickBot="1" x14ac:dyDescent="0.5">
      <c r="A64" s="17"/>
      <c r="B64" s="267" t="s">
        <v>339</v>
      </c>
      <c r="C64" s="268"/>
      <c r="D64" s="269"/>
      <c r="E64" s="270"/>
      <c r="F64" s="377"/>
      <c r="G64" s="380"/>
      <c r="H64" s="381"/>
      <c r="I64" s="17"/>
      <c r="J64" s="403"/>
      <c r="K64" s="403"/>
      <c r="L64" s="32"/>
    </row>
    <row r="65" spans="1:12" ht="15.75" thickBot="1" x14ac:dyDescent="0.5">
      <c r="A65" s="17"/>
      <c r="B65" s="271" t="s">
        <v>27</v>
      </c>
      <c r="C65" s="272"/>
      <c r="D65" s="273"/>
      <c r="E65" s="274"/>
      <c r="F65" s="275" t="s">
        <v>90</v>
      </c>
      <c r="G65" s="382"/>
      <c r="H65" s="383"/>
      <c r="I65" s="17"/>
      <c r="J65" s="403"/>
      <c r="K65" s="403"/>
      <c r="L65" s="32"/>
    </row>
    <row r="66" spans="1:12" ht="15.4" x14ac:dyDescent="0.45">
      <c r="A66" s="17"/>
      <c r="B66" s="276" t="s">
        <v>242</v>
      </c>
      <c r="C66" s="277">
        <f>SUM(C67:C75)</f>
        <v>0</v>
      </c>
      <c r="D66" s="277">
        <f t="shared" ref="D66:E66" si="1">SUM(D67:D75)</f>
        <v>0</v>
      </c>
      <c r="E66" s="277">
        <f t="shared" si="1"/>
        <v>0</v>
      </c>
      <c r="F66" s="277">
        <f>SUM(F67:F75)</f>
        <v>0</v>
      </c>
      <c r="G66" s="242" t="str">
        <f>IF(OR(E55 = "", G65 = ""), "", IF(AND(E62="", E63 = ""), "", IF(D33 = "Pay Stubs", IF(G65 = "Hourly Pay Rate", H36*E65*(VLOOKUP(H31,PayPeriods,3,FALSE)),E65*VLOOKUP(G65, PayRates, 2, FALSE)), "")))</f>
        <v/>
      </c>
      <c r="H66" s="231"/>
      <c r="I66" s="17"/>
      <c r="J66" s="351" t="s">
        <v>315</v>
      </c>
      <c r="K66" s="351"/>
      <c r="L66" s="32"/>
    </row>
    <row r="67" spans="1:12" ht="15.75" customHeight="1" x14ac:dyDescent="0.45">
      <c r="A67" s="17"/>
      <c r="B67" s="278" t="s">
        <v>8</v>
      </c>
      <c r="C67" s="279"/>
      <c r="D67" s="273"/>
      <c r="E67" s="274"/>
      <c r="F67" s="241"/>
      <c r="G67" s="242"/>
      <c r="H67" s="231"/>
      <c r="I67" s="17"/>
      <c r="J67" s="351" t="s">
        <v>323</v>
      </c>
      <c r="K67" s="351"/>
      <c r="L67" s="25"/>
    </row>
    <row r="68" spans="1:12" ht="15.75" customHeight="1" x14ac:dyDescent="0.45">
      <c r="A68" s="17"/>
      <c r="B68" s="278" t="s">
        <v>243</v>
      </c>
      <c r="C68" s="279"/>
      <c r="D68" s="273"/>
      <c r="E68" s="274"/>
      <c r="F68" s="241"/>
      <c r="G68" s="242"/>
      <c r="H68" s="231"/>
      <c r="I68" s="17"/>
      <c r="J68" s="351" t="s">
        <v>344</v>
      </c>
      <c r="K68" s="351"/>
      <c r="L68" s="16"/>
    </row>
    <row r="69" spans="1:12" ht="15.75" customHeight="1" x14ac:dyDescent="0.45">
      <c r="A69" s="17"/>
      <c r="B69" s="278" t="s">
        <v>244</v>
      </c>
      <c r="C69" s="279"/>
      <c r="D69" s="273"/>
      <c r="E69" s="274"/>
      <c r="F69" s="241"/>
      <c r="G69" s="242"/>
      <c r="H69" s="231"/>
      <c r="I69" s="17"/>
      <c r="J69" s="351"/>
      <c r="K69" s="351"/>
      <c r="L69" s="16"/>
    </row>
    <row r="70" spans="1:12" ht="32.25" customHeight="1" x14ac:dyDescent="0.45">
      <c r="A70" s="17"/>
      <c r="B70" s="278" t="s">
        <v>245</v>
      </c>
      <c r="C70" s="279"/>
      <c r="D70" s="273"/>
      <c r="E70" s="274"/>
      <c r="F70" s="241"/>
      <c r="G70" s="242"/>
      <c r="H70" s="231"/>
      <c r="I70" s="17"/>
      <c r="J70" s="351" t="s">
        <v>345</v>
      </c>
      <c r="K70" s="351"/>
      <c r="L70" s="16"/>
    </row>
    <row r="71" spans="1:12" ht="15.75" customHeight="1" x14ac:dyDescent="0.45">
      <c r="A71" s="17"/>
      <c r="B71" s="278" t="s">
        <v>246</v>
      </c>
      <c r="C71" s="279"/>
      <c r="D71" s="273"/>
      <c r="E71" s="274"/>
      <c r="F71" s="241"/>
      <c r="G71" s="242"/>
      <c r="H71" s="231"/>
      <c r="I71" s="17"/>
      <c r="J71" s="127"/>
      <c r="K71" s="132"/>
      <c r="L71" s="16"/>
    </row>
    <row r="72" spans="1:12" ht="15.75" customHeight="1" x14ac:dyDescent="0.45">
      <c r="A72" s="17"/>
      <c r="B72" s="329" t="s">
        <v>342</v>
      </c>
      <c r="C72" s="279"/>
      <c r="D72" s="273"/>
      <c r="E72" s="274"/>
      <c r="F72" s="241"/>
      <c r="G72" s="242"/>
      <c r="H72" s="231"/>
      <c r="I72" s="17"/>
      <c r="J72" s="127"/>
      <c r="K72" s="132"/>
      <c r="L72" s="16"/>
    </row>
    <row r="73" spans="1:12" ht="15.75" customHeight="1" x14ac:dyDescent="0.45">
      <c r="A73" s="17"/>
      <c r="B73" s="278" t="s">
        <v>247</v>
      </c>
      <c r="C73" s="279"/>
      <c r="D73" s="273"/>
      <c r="E73" s="274"/>
      <c r="F73" s="241"/>
      <c r="G73" s="242"/>
      <c r="H73" s="231"/>
      <c r="I73" s="17"/>
      <c r="J73" s="403"/>
      <c r="K73" s="403"/>
      <c r="L73" s="16"/>
    </row>
    <row r="74" spans="1:12" ht="15.75" customHeight="1" x14ac:dyDescent="0.45">
      <c r="A74" s="17"/>
      <c r="B74" s="278" t="s">
        <v>248</v>
      </c>
      <c r="C74" s="279"/>
      <c r="D74" s="273"/>
      <c r="E74" s="274"/>
      <c r="F74" s="241"/>
      <c r="G74" s="242"/>
      <c r="H74" s="231"/>
      <c r="I74" s="17"/>
      <c r="J74" s="403"/>
      <c r="K74" s="403"/>
      <c r="L74" s="16"/>
    </row>
    <row r="75" spans="1:12" ht="15.75" customHeight="1" x14ac:dyDescent="0.45">
      <c r="A75" s="17"/>
      <c r="B75" s="278" t="s">
        <v>249</v>
      </c>
      <c r="C75" s="279"/>
      <c r="D75" s="273"/>
      <c r="E75" s="274"/>
      <c r="F75" s="241"/>
      <c r="G75" s="242"/>
      <c r="H75" s="231"/>
      <c r="I75" s="17"/>
      <c r="J75" s="127"/>
      <c r="K75" s="132"/>
      <c r="L75" s="16"/>
    </row>
    <row r="76" spans="1:12" ht="15.75" customHeight="1" x14ac:dyDescent="0.45">
      <c r="A76" s="17"/>
      <c r="B76" s="271" t="s">
        <v>16</v>
      </c>
      <c r="C76" s="272"/>
      <c r="D76" s="273"/>
      <c r="E76" s="274"/>
      <c r="F76" s="243"/>
      <c r="G76" s="280" t="str">
        <f>IF(E55="","",IF(AND(E62="",E63=""),"",IF(D33&lt;&gt;"Pay Stubs","", IF(YEAR(D35)=YEAR(E35), IF(OR(F76="", F76 = 0), (SUM(C76:E76)/3)*VLOOKUP(H31, PayPeriods, 3, FALSE), (F76/H35)*260), IF(G33=0,0,IF(OR(F76="", F76 = 0), SUM(C76:E76)/3*VLOOKUP(H31, PayPeriods, 3, FALSE), (F76/G33)*VLOOKUP(H31,PayPeriods,3,FALSE)))))))</f>
        <v/>
      </c>
      <c r="H76" s="235"/>
      <c r="I76" s="17"/>
      <c r="J76" s="403" t="s">
        <v>324</v>
      </c>
      <c r="K76" s="403"/>
      <c r="L76" s="16"/>
    </row>
    <row r="77" spans="1:12" ht="29.25" customHeight="1" x14ac:dyDescent="0.45">
      <c r="A77" s="17"/>
      <c r="B77" s="271" t="s">
        <v>33</v>
      </c>
      <c r="C77" s="272"/>
      <c r="D77" s="273"/>
      <c r="E77" s="274"/>
      <c r="F77" s="243"/>
      <c r="G77" s="281" t="str">
        <f>IF(E55="","",IF(AND(E62="",E63=""),"",IF(D33&lt;&gt;"Pay Stubs","", IF(YEAR(D35)=YEAR(E35), IF(OR(F77="", F77 = 0), (SUM(C77:E77)/3)*VLOOKUP(H31, PayPeriods, 3, FALSE), (F77/H35)*260), IF(G33=0,0,IF(OR(F77="", F77 = 0), SUM(C77:E77)/3*VLOOKUP(H31, PayPeriods, 3, FALSE), (F77/G33)*VLOOKUP(H31,PayPeriods,3,FALSE)))))))</f>
        <v/>
      </c>
      <c r="H77" s="235"/>
      <c r="I77" s="17"/>
      <c r="J77" s="403" t="s">
        <v>325</v>
      </c>
      <c r="K77" s="403"/>
      <c r="L77" s="16"/>
    </row>
    <row r="78" spans="1:12" ht="15.75" customHeight="1" x14ac:dyDescent="0.45">
      <c r="A78" s="17"/>
      <c r="B78" s="259" t="s">
        <v>103</v>
      </c>
      <c r="C78" s="272"/>
      <c r="D78" s="273"/>
      <c r="E78" s="274"/>
      <c r="F78" s="243"/>
      <c r="G78" s="280" t="str">
        <f>IF(E55 = "", "", IF(AND(E62 = "", E63=""), "", IF(D33 = "Pay Stubs", (G66+G76+G77), "")))</f>
        <v/>
      </c>
      <c r="H78" s="157" t="str">
        <f>IF(E55= "", "", IF(AND(E62="", E63 = ""), "", IF(D33 = "Pay Stubs", IF(YEAR(D35) = YEAR(F35), (F78/H35) *260, IF(G33 = 0, 0, (F78/G33)*VLOOKUP(H31,PayPeriods,3,FALSE))), "")))</f>
        <v/>
      </c>
      <c r="I78" s="17"/>
      <c r="J78" s="403" t="s">
        <v>326</v>
      </c>
      <c r="K78" s="403"/>
      <c r="L78" s="16"/>
    </row>
    <row r="79" spans="1:12" ht="15.75" customHeight="1" x14ac:dyDescent="0.45">
      <c r="A79" s="17"/>
      <c r="B79" s="114"/>
      <c r="C79" s="183"/>
      <c r="D79" s="183"/>
      <c r="E79" s="183"/>
      <c r="F79" s="183"/>
      <c r="G79" s="183"/>
      <c r="H79" s="183"/>
      <c r="I79" s="17"/>
      <c r="J79" s="351"/>
      <c r="K79" s="351"/>
      <c r="L79" s="16"/>
    </row>
    <row r="80" spans="1:12" ht="15.75" customHeight="1" x14ac:dyDescent="0.45">
      <c r="A80" s="17"/>
      <c r="B80" s="282" t="str">
        <f>IF(D33 = "VOE", "", IF((F66+F76+F77) = 0, "",IF((F66+F76+F77 = F78), "", "Year to Date Base pay, Overtime and Other income do not add to the Gross Wages, please correct or explain.")))</f>
        <v/>
      </c>
      <c r="C80" s="73"/>
      <c r="D80" s="73"/>
      <c r="E80" s="183"/>
      <c r="F80" s="78"/>
      <c r="G80" s="78"/>
      <c r="H80" s="78"/>
      <c r="I80" s="22"/>
      <c r="J80" s="351"/>
      <c r="K80" s="351"/>
      <c r="L80" s="16"/>
    </row>
    <row r="81" spans="1:13" ht="15.75" customHeight="1" x14ac:dyDescent="0.45">
      <c r="A81" s="17"/>
      <c r="B81" s="282" t="str">
        <f>IF(D33 = "VOE", "", IF(F78 &lt; E78, "Year to Date Gross Wages must be greater than or equal to the last pay stub", ""))</f>
        <v/>
      </c>
      <c r="C81" s="73"/>
      <c r="D81" s="73"/>
      <c r="E81" s="78"/>
      <c r="F81" s="78"/>
      <c r="G81" s="78"/>
      <c r="H81" s="78"/>
      <c r="I81" s="22"/>
      <c r="J81" s="351"/>
      <c r="K81" s="351"/>
      <c r="L81" s="16"/>
    </row>
    <row r="82" spans="1:13" ht="15.75" customHeight="1" x14ac:dyDescent="0.45">
      <c r="A82" s="17"/>
      <c r="B82" s="73"/>
      <c r="C82" s="282"/>
      <c r="D82" s="73"/>
      <c r="E82" s="78"/>
      <c r="F82" s="78"/>
      <c r="G82" s="78"/>
      <c r="H82" s="78"/>
      <c r="I82" s="22"/>
      <c r="J82" s="351"/>
      <c r="K82" s="351"/>
      <c r="L82" s="16"/>
    </row>
    <row r="83" spans="1:13" ht="15.75" customHeight="1" x14ac:dyDescent="0.45">
      <c r="A83" s="17"/>
      <c r="B83" s="283" t="str">
        <f xml:space="preserve"> IF(AND(B84 = "", B85 = ""), "", "If Regular Base Hours and/or Base Pay Rate are not provided on the check stubs, enter the numbers calculated below.")</f>
        <v/>
      </c>
      <c r="C83" s="282"/>
      <c r="D83" s="73"/>
      <c r="E83" s="78"/>
      <c r="F83" s="78"/>
      <c r="G83" s="78"/>
      <c r="H83" s="78"/>
      <c r="I83" s="22"/>
      <c r="J83" s="351"/>
      <c r="K83" s="351"/>
      <c r="L83" s="16"/>
    </row>
    <row r="84" spans="1:13" ht="15.4" x14ac:dyDescent="0.45">
      <c r="A84" s="17"/>
      <c r="B84" s="284" t="str">
        <f>IF(D33 = "Pay Stubs", IF(G65 = "Hourly Pay Rate", IF(AND(C84="", D84 = "", E84 = ""), "","Hours Calculator"), ""), "")</f>
        <v/>
      </c>
      <c r="C84" s="285" t="str">
        <f>IF(D33 = "Pay Stubs", IF(G65 = "Hourly Pay Rate", IF(C65 = "", "",C66/C65), ""), "")</f>
        <v/>
      </c>
      <c r="D84" s="285" t="str">
        <f>IF(D33 = "Pay Stubs", IF(G65 = "Hourly Pay Rate", IF(D65 = "", "", D66/D65), ""), "")</f>
        <v/>
      </c>
      <c r="E84" s="285" t="str">
        <f>IF(D33 = "Pay Stubs", IF(G65 = "Hourly Pay Rate", IF(E65 = "", "", E66/E65), ""), "")</f>
        <v/>
      </c>
      <c r="F84" s="78"/>
      <c r="G84" s="75"/>
      <c r="H84" s="73"/>
      <c r="I84" s="22"/>
      <c r="J84" s="351"/>
      <c r="K84" s="351"/>
      <c r="L84" s="16"/>
    </row>
    <row r="85" spans="1:13" ht="15.4" x14ac:dyDescent="0.45">
      <c r="A85" s="17"/>
      <c r="B85" s="284" t="str">
        <f>IF(D33 = "Pay Stubs", IF(G65 = "Hourly Pay Rate", IF(AND(C85="", D85 = "", E85 = ""), "","Rate Calculator"), ""), "")</f>
        <v/>
      </c>
      <c r="C85" s="286" t="str">
        <f>IF(D33 = "Pay Stubs", IF(G65="Hourly Pay Rate", IF(OR(C64 = "",C64 = 0), "", C66/C64),""), "")</f>
        <v/>
      </c>
      <c r="D85" s="286" t="str">
        <f>IF(D33="Pay Stubs",IF(G65="Hourly Pay Rate",IF(OR(D64="", D64 = 0),"",D66/D64), ""),"")</f>
        <v/>
      </c>
      <c r="E85" s="286" t="str">
        <f>IF(D33 = "Pay Stubs", IF(G65="Hourly Pay Rate", IF(OR(E64 = "",E64 = 0), "", E66/E64), ""), "")</f>
        <v/>
      </c>
      <c r="F85" s="73"/>
      <c r="G85" s="75"/>
      <c r="H85" s="73"/>
      <c r="I85" s="22"/>
      <c r="J85" s="351"/>
      <c r="K85" s="351"/>
      <c r="L85" s="16"/>
    </row>
    <row r="86" spans="1:13" ht="15.4" x14ac:dyDescent="0.45">
      <c r="A86" s="17"/>
      <c r="B86" s="78"/>
      <c r="C86" s="78"/>
      <c r="D86" s="78"/>
      <c r="E86" s="78"/>
      <c r="F86" s="78"/>
      <c r="G86" s="73"/>
      <c r="H86" s="287"/>
      <c r="I86" s="22"/>
      <c r="J86" s="351"/>
      <c r="K86" s="351"/>
      <c r="L86" s="16"/>
    </row>
    <row r="87" spans="1:13" ht="7.5" customHeight="1" x14ac:dyDescent="0.45">
      <c r="A87" s="17"/>
      <c r="B87" s="73"/>
      <c r="C87" s="73"/>
      <c r="D87" s="73"/>
      <c r="E87" s="73"/>
      <c r="F87" s="73"/>
      <c r="G87" s="73"/>
      <c r="H87" s="73"/>
      <c r="I87" s="17"/>
      <c r="J87" s="351"/>
      <c r="K87" s="351"/>
      <c r="L87" s="16"/>
    </row>
    <row r="88" spans="1:13" ht="14.25" customHeight="1" thickBot="1" x14ac:dyDescent="0.5">
      <c r="A88" s="17"/>
      <c r="B88" s="184" t="s">
        <v>59</v>
      </c>
      <c r="C88" s="185"/>
      <c r="D88" s="186" t="str">
        <f>E5</f>
        <v>Name not entered on Household Summary</v>
      </c>
      <c r="E88" s="185"/>
      <c r="F88" s="185"/>
      <c r="G88" s="185"/>
      <c r="H88" s="321" t="s">
        <v>234</v>
      </c>
      <c r="I88" s="22"/>
      <c r="J88" s="351"/>
      <c r="K88" s="351"/>
      <c r="L88" s="26"/>
      <c r="M88" s="26"/>
    </row>
    <row r="89" spans="1:13" ht="14.25" customHeight="1" thickTop="1" thickBot="1" x14ac:dyDescent="0.5">
      <c r="A89" s="17"/>
      <c r="B89" s="187"/>
      <c r="C89" s="188"/>
      <c r="D89" s="189"/>
      <c r="E89" s="189"/>
      <c r="F89" s="189"/>
      <c r="G89" s="189"/>
      <c r="H89" s="190"/>
      <c r="I89" s="17"/>
      <c r="J89" s="413" t="s">
        <v>330</v>
      </c>
      <c r="K89" s="413"/>
      <c r="L89" s="26"/>
      <c r="M89" s="26"/>
    </row>
    <row r="90" spans="1:13" ht="16.5" customHeight="1" thickBot="1" x14ac:dyDescent="0.5">
      <c r="A90" s="17"/>
      <c r="B90" s="191" t="s">
        <v>31</v>
      </c>
      <c r="C90" s="188" t="s">
        <v>6</v>
      </c>
      <c r="D90" s="352"/>
      <c r="E90" s="353"/>
      <c r="F90" s="353"/>
      <c r="G90" s="354"/>
      <c r="H90" s="192" t="str">
        <f>IF(D92="VOE", E102, IF(D92 = "Pay Stubs", E114, ""))</f>
        <v/>
      </c>
      <c r="I90" s="22"/>
      <c r="J90" s="351" t="s">
        <v>336</v>
      </c>
      <c r="K90" s="351"/>
      <c r="L90" s="26"/>
      <c r="M90" s="26"/>
    </row>
    <row r="91" spans="1:13" ht="15.75" customHeight="1" thickBot="1" x14ac:dyDescent="0.5">
      <c r="A91" s="17"/>
      <c r="B91" s="191"/>
      <c r="C91" s="188"/>
      <c r="D91" s="193"/>
      <c r="E91" s="194"/>
      <c r="F91" s="194"/>
      <c r="G91" s="195" t="s">
        <v>70</v>
      </c>
      <c r="H91" s="196" t="s">
        <v>61</v>
      </c>
      <c r="I91" s="22"/>
      <c r="J91" s="351" t="s">
        <v>313</v>
      </c>
      <c r="K91" s="351"/>
      <c r="L91" s="26"/>
      <c r="M91" s="26"/>
    </row>
    <row r="92" spans="1:13" ht="16.5" customHeight="1" thickBot="1" x14ac:dyDescent="0.5">
      <c r="A92" s="17"/>
      <c r="B92" s="191"/>
      <c r="C92" s="197" t="s">
        <v>36</v>
      </c>
      <c r="D92" s="198"/>
      <c r="E92" s="199" t="str">
        <f>IF(ISNUMBER(SEARCH("VOE",D92)),"Warning: Fill VOE Sec Only!!","Warning: Fill PayStubs Sec Only!!")</f>
        <v>Warning: Fill PayStubs Sec Only!!</v>
      </c>
      <c r="F92" s="200"/>
      <c r="G92" s="201" t="e">
        <f>IF(OR(H90 = "Monthly", H90="Semi-Monthly"), IF(D92="VOE", H103, IF(D92 = "Pay Stubs", F116, "")), ROUNDUP(H92,0))</f>
        <v>#VALUE!</v>
      </c>
      <c r="H92" s="288" t="e">
        <f>G94/(VLOOKUP(H90, PayPeriods, 2, FALSE))</f>
        <v>#VALUE!</v>
      </c>
      <c r="I92" s="22"/>
      <c r="J92" s="351" t="s">
        <v>337</v>
      </c>
      <c r="K92" s="351"/>
      <c r="L92" s="25"/>
    </row>
    <row r="93" spans="1:13" ht="15.75" thickBot="1" x14ac:dyDescent="0.5">
      <c r="A93" s="17"/>
      <c r="B93" s="191"/>
      <c r="C93" s="188"/>
      <c r="D93" s="203"/>
      <c r="E93" s="200"/>
      <c r="F93" s="195" t="s">
        <v>22</v>
      </c>
      <c r="G93" s="195" t="s">
        <v>72</v>
      </c>
      <c r="H93" s="196" t="s">
        <v>69</v>
      </c>
      <c r="I93" s="22"/>
      <c r="J93" s="351"/>
      <c r="K93" s="351"/>
      <c r="L93" s="25"/>
    </row>
    <row r="94" spans="1:13" ht="15.75" thickBot="1" x14ac:dyDescent="0.5">
      <c r="A94" s="17"/>
      <c r="B94" s="187"/>
      <c r="C94" s="197" t="s">
        <v>0</v>
      </c>
      <c r="D94" s="198"/>
      <c r="E94" s="204" t="e">
        <f>CONCATENATE("1/1/",YEAR(F94))</f>
        <v>#VALUE!</v>
      </c>
      <c r="F94" s="205" t="str">
        <f>IF(D92 = "VOE", E103, IF(D92 = "Pay Stubs", IF(OR(C122 = "", D122="",E122 = ""), IF(OR(C121 = "",D121="", E121=""), "", E121), E122),""))</f>
        <v/>
      </c>
      <c r="G94" s="205" t="e">
        <f>IF(YEAR(D94) = YEAR(F94), F94-D94+1,F94-E94+1)</f>
        <v>#VALUE!</v>
      </c>
      <c r="H94" s="206" t="e">
        <f>ROUNDUP(G94*(5/7), 0)</f>
        <v>#VALUE!</v>
      </c>
      <c r="I94" s="17"/>
      <c r="J94" s="351"/>
      <c r="K94" s="351"/>
      <c r="L94" s="25"/>
    </row>
    <row r="95" spans="1:13" ht="15" customHeight="1" thickBot="1" x14ac:dyDescent="0.5">
      <c r="A95" s="17"/>
      <c r="B95" s="207"/>
      <c r="C95" s="208"/>
      <c r="D95" s="209"/>
      <c r="E95" s="210"/>
      <c r="F95" s="210"/>
      <c r="G95" s="211" t="s">
        <v>71</v>
      </c>
      <c r="H95" s="212" t="str">
        <f>IF(D92 = "VOE", IF(E100&gt;VLOOKUP(H90, PayPeriods, 6, FALSE), VLOOKUP(H90, PayPeriods, 6, FALSE), E100),IF(D92="Pay Stubs", IF((C123+D123+E123)/3 &gt; VLOOKUP(H90, PayPeriods, 6, FALSE), VLOOKUP(H90, PayPeriods, 6, FALSE), (C123+D123+E123)/3), ""))</f>
        <v/>
      </c>
      <c r="I95" s="22"/>
      <c r="J95" s="351"/>
      <c r="K95" s="351"/>
      <c r="L95" s="25"/>
    </row>
    <row r="96" spans="1:13" ht="15.75" thickTop="1" x14ac:dyDescent="0.45">
      <c r="A96" s="17"/>
      <c r="B96" s="168"/>
      <c r="C96" s="78"/>
      <c r="D96" s="213"/>
      <c r="E96" s="214"/>
      <c r="F96" s="214"/>
      <c r="G96" s="78"/>
      <c r="H96" s="215"/>
      <c r="I96" s="22"/>
      <c r="J96" s="127"/>
      <c r="K96" s="128"/>
    </row>
    <row r="97" spans="1:25" ht="17.25" customHeight="1" x14ac:dyDescent="0.45">
      <c r="A97" s="17"/>
      <c r="B97" s="216" t="s">
        <v>9</v>
      </c>
      <c r="C97" s="355" t="s">
        <v>38</v>
      </c>
      <c r="D97" s="355"/>
      <c r="E97" s="355"/>
      <c r="F97" s="355"/>
      <c r="G97" s="355"/>
      <c r="H97" s="356"/>
      <c r="I97" s="22"/>
      <c r="J97" s="404" t="s">
        <v>176</v>
      </c>
      <c r="K97" s="404"/>
    </row>
    <row r="98" spans="1:25" ht="16.5" customHeight="1" x14ac:dyDescent="0.45">
      <c r="A98" s="17"/>
      <c r="B98" s="217"/>
      <c r="C98" s="78"/>
      <c r="D98" s="213"/>
      <c r="E98" s="218"/>
      <c r="F98" s="218"/>
      <c r="G98" s="78"/>
      <c r="H98" s="219"/>
      <c r="I98" s="22"/>
      <c r="J98" s="403"/>
      <c r="K98" s="403"/>
    </row>
    <row r="99" spans="1:25" ht="27.75" customHeight="1" thickBot="1" x14ac:dyDescent="0.5">
      <c r="A99" s="17"/>
      <c r="B99" s="217"/>
      <c r="C99" s="73"/>
      <c r="D99" s="73"/>
      <c r="E99" s="220" t="s">
        <v>37</v>
      </c>
      <c r="F99" s="221" t="s">
        <v>50</v>
      </c>
      <c r="G99" s="221" t="s">
        <v>49</v>
      </c>
      <c r="H99" s="221" t="s">
        <v>51</v>
      </c>
      <c r="I99" s="24"/>
      <c r="J99" s="403" t="s">
        <v>314</v>
      </c>
      <c r="K99" s="403"/>
    </row>
    <row r="100" spans="1:25" ht="15.75" thickBot="1" x14ac:dyDescent="0.5">
      <c r="A100" s="17"/>
      <c r="B100" s="168"/>
      <c r="C100" s="406" t="s">
        <v>34</v>
      </c>
      <c r="D100" s="407"/>
      <c r="E100" s="222"/>
      <c r="F100" s="223"/>
      <c r="G100" s="224"/>
      <c r="H100" s="225"/>
      <c r="I100" s="22"/>
      <c r="J100" s="403"/>
      <c r="K100" s="403"/>
    </row>
    <row r="101" spans="1:25" ht="15.75" thickBot="1" x14ac:dyDescent="0.5">
      <c r="A101" s="17"/>
      <c r="B101" s="357" t="str">
        <f>IF(D92 = "VOE", IF(G101 = "Hourly Pay Rate", IF(E100&gt;VLOOKUP(H90,PayPeriods,6,FALSE),CONCATENATE("    Average hours &gt; ", ROUND(VLOOKUP(H90, PayPeriods, 6, FALSE),2), " (Standard Work Hours in Year / Pay Periods in Year);  ", ROUND(VLOOKUP(H90, PayPeriods, 6, FALSE),2), " hours used."), ""), ""), "")</f>
        <v/>
      </c>
      <c r="C101" s="408" t="s">
        <v>27</v>
      </c>
      <c r="D101" s="409"/>
      <c r="E101" s="327"/>
      <c r="F101" s="226" t="s">
        <v>99</v>
      </c>
      <c r="G101" s="358"/>
      <c r="H101" s="359"/>
      <c r="I101" s="22"/>
      <c r="J101" s="129" t="s">
        <v>315</v>
      </c>
      <c r="K101" s="130" t="s">
        <v>316</v>
      </c>
    </row>
    <row r="102" spans="1:25" ht="15.75" customHeight="1" x14ac:dyDescent="0.45">
      <c r="A102" s="17"/>
      <c r="B102" s="357"/>
      <c r="C102" s="406" t="s">
        <v>35</v>
      </c>
      <c r="D102" s="407"/>
      <c r="E102" s="227"/>
      <c r="F102" s="360" t="str">
        <f>IF(AND(E102 &lt;&gt; "Monthly", E102 &lt;&gt; "Semi-Monthly", H103&gt;0), "Payroll Frequency changed, delete value in H66", "")</f>
        <v/>
      </c>
      <c r="G102" s="361"/>
      <c r="H102" s="362"/>
      <c r="I102" s="22"/>
      <c r="J102" s="403" t="s">
        <v>317</v>
      </c>
      <c r="K102" s="403"/>
    </row>
    <row r="103" spans="1:25" ht="13.5" customHeight="1" x14ac:dyDescent="0.45">
      <c r="A103" s="17"/>
      <c r="B103" s="357"/>
      <c r="C103" s="406" t="s">
        <v>22</v>
      </c>
      <c r="D103" s="407"/>
      <c r="E103" s="228"/>
      <c r="F103" s="363" t="str">
        <f>IF(D92 = "VOE", IF(H90 &lt;&gt; "", IF(H90 = "Annual", "1 pay period", IF(OR(E102="Semi-Monthly", E102 = "Monthly"), "Enter # of Pay Periods to Date", IF(E103 = "", "",CONCATENATE(G92," pay periods to date")))), ""), "")</f>
        <v/>
      </c>
      <c r="G103" s="363"/>
      <c r="H103" s="229"/>
      <c r="I103" s="31">
        <f>IF(F103 = "Enter # of Pay Periods to Date", 50, 0)</f>
        <v>0</v>
      </c>
      <c r="J103" s="351" t="s">
        <v>318</v>
      </c>
      <c r="K103" s="351"/>
    </row>
    <row r="104" spans="1:25" ht="13.5" customHeight="1" x14ac:dyDescent="0.45">
      <c r="A104" s="17"/>
      <c r="B104" s="357"/>
      <c r="C104" s="364" t="s">
        <v>8</v>
      </c>
      <c r="D104" s="365"/>
      <c r="E104" s="230"/>
      <c r="F104" s="171" t="str">
        <f>IF(G104 = "", "", IF(G104 = 0, 0, G104/VLOOKUP(H90, PayPeriods, 3, FALSE)))</f>
        <v/>
      </c>
      <c r="G104" s="157" t="str">
        <f>IF(OR(G101="", E102 = "", E103=""), "", IF(D92="VOE",IF(G101="Hourly Pay Rate",H95*E101*VLOOKUP(H90, PayPeriods, 4, FALSE) *(VLOOKUP(H90,PayPeriods,3,FALSE)),E101*VLOOKUP(G101,PayRates,2,FALSE)),""))</f>
        <v/>
      </c>
      <c r="H104" s="231"/>
      <c r="I104" s="23"/>
      <c r="J104" s="351"/>
      <c r="K104" s="351"/>
    </row>
    <row r="105" spans="1:25" ht="15.75" customHeight="1" x14ac:dyDescent="0.45">
      <c r="A105" s="17"/>
      <c r="B105" s="232"/>
      <c r="C105" s="364" t="s">
        <v>16</v>
      </c>
      <c r="D105" s="365"/>
      <c r="E105" s="230"/>
      <c r="F105" s="233" t="str">
        <f>IF(OR(G101="", E102 = "", E103=""), "", IF(D92="VOE",IF(YEAR(D94) = YEAR(E94), (E105/H94)*VLOOKUP(H90, PayPeriods, 5,FALSE), IF(G92 = 0, 0, E105/G92)), ""))</f>
        <v/>
      </c>
      <c r="G105" s="234" t="str">
        <f>IF(OR(G101="", E102 = "", E103=""), "", IF(D92= "VOE", IF(YEAR(D94) = YEAR(E94), (E105/H94)*VLOOKUP(H90, PayPeriods, 5, FALSE) * VLOOKUP(H90, PayPeriods, 3,FALSE), IF(G92 = 0, 0, (E105/G92)*VLOOKUP(H90, PayPeriods, 3, FALSE))), ""))</f>
        <v/>
      </c>
      <c r="H105" s="235"/>
      <c r="I105" s="23"/>
      <c r="J105" s="351"/>
      <c r="K105" s="351"/>
    </row>
    <row r="106" spans="1:25" ht="15.75" customHeight="1" x14ac:dyDescent="0.45">
      <c r="A106" s="17"/>
      <c r="B106" s="236"/>
      <c r="C106" s="366" t="s">
        <v>29</v>
      </c>
      <c r="D106" s="367"/>
      <c r="E106" s="237"/>
      <c r="F106" s="238"/>
      <c r="G106" s="239"/>
      <c r="H106" s="240"/>
      <c r="I106" s="23"/>
      <c r="J106" s="403" t="s">
        <v>319</v>
      </c>
      <c r="K106" s="403"/>
    </row>
    <row r="107" spans="1:25" ht="15.4" x14ac:dyDescent="0.45">
      <c r="A107" s="17"/>
      <c r="B107" s="236"/>
      <c r="C107" s="368"/>
      <c r="D107" s="369"/>
      <c r="E107" s="241"/>
      <c r="F107" s="242" t="str">
        <f>IF(OR(G101="", E102 = "", E103=""), "", IF(D92="VOE", IF(YEAR(D94) = YEAR(E94), (E107/H94)*VLOOKUP(H90, PayPeriods, 5,FALSE), IF(G92 = 0, 0, E107/G92)),""))</f>
        <v/>
      </c>
      <c r="G107" s="180" t="str">
        <f>IF(OR(G101="", E102 = "", E103=""), "", IF(D92 = "VOE", IF(YEAR(D94) = YEAR(E94), (E107/H94)*VLOOKUP(H90, PayPeriods, 5, FALSE) * VLOOKUP(H90, PayPeriods, 3,FALSE), IF(G92 = 0, 0, E107/G92)*VLOOKUP(H90, PayPeriods, 3, FALSE)), ""))</f>
        <v/>
      </c>
      <c r="H107" s="231"/>
      <c r="I107" s="23"/>
      <c r="J107" s="403"/>
      <c r="K107" s="403"/>
    </row>
    <row r="108" spans="1:25" ht="15.4" x14ac:dyDescent="0.45">
      <c r="A108" s="17"/>
      <c r="B108" s="236"/>
      <c r="C108" s="364" t="s">
        <v>39</v>
      </c>
      <c r="D108" s="365"/>
      <c r="E108" s="243"/>
      <c r="F108" s="244"/>
      <c r="G108" s="157" t="str">
        <f>IF(OR(G101="", E102 = "", E103=""), "", IF(D92 = "VOE", SUM(G104:G107),""))</f>
        <v/>
      </c>
      <c r="H108" s="155" t="str">
        <f>IF(OR(G101="",E102="",E103=""),"",IF(D92="VOE",IF(YEAR(D94) = YEAR(F94), (E108/H94) *260, IF(G92=0,0,(E108/G92)*VLOOKUP(H90,PayPeriods,3,FALSE))),""))</f>
        <v/>
      </c>
      <c r="I108" s="22"/>
      <c r="J108" s="403"/>
      <c r="K108" s="403"/>
      <c r="P108" s="25"/>
      <c r="Q108" s="26"/>
      <c r="R108" s="26"/>
      <c r="S108" s="26"/>
      <c r="T108" s="26"/>
      <c r="U108" s="26"/>
      <c r="V108" s="26"/>
      <c r="W108" s="26"/>
      <c r="X108" s="26"/>
      <c r="Y108" s="26"/>
    </row>
    <row r="109" spans="1:25" ht="15.75" customHeight="1" x14ac:dyDescent="0.45">
      <c r="A109" s="17"/>
      <c r="B109" s="236"/>
      <c r="C109" s="364" t="str">
        <f>IF(E103="","Gross Pay Prior Year",CONCATENATE("Gross Pay ",YEAR(E103)-1))</f>
        <v>Gross Pay Prior Year</v>
      </c>
      <c r="D109" s="365"/>
      <c r="E109" s="243"/>
      <c r="F109" s="183"/>
      <c r="G109" s="183"/>
      <c r="H109" s="245"/>
      <c r="I109" s="22"/>
      <c r="J109" s="351" t="s">
        <v>320</v>
      </c>
      <c r="K109" s="351"/>
      <c r="P109" s="27"/>
      <c r="Q109" s="26"/>
      <c r="R109" s="28"/>
      <c r="S109" s="29"/>
      <c r="T109" s="30"/>
      <c r="U109" s="30"/>
      <c r="V109" s="26"/>
    </row>
    <row r="110" spans="1:25" ht="15.75" customHeight="1" thickBot="1" x14ac:dyDescent="0.5">
      <c r="A110" s="17"/>
      <c r="B110" s="246"/>
      <c r="C110" s="364" t="str">
        <f>IF(E103="","Gross Pay Prior Year",CONCATENATE("Gross Pay ",YEAR(E103)-2))</f>
        <v>Gross Pay Prior Year</v>
      </c>
      <c r="D110" s="365"/>
      <c r="E110" s="247"/>
      <c r="F110" s="183"/>
      <c r="G110" s="183"/>
      <c r="H110" s="245"/>
      <c r="I110" s="22"/>
      <c r="J110" s="351"/>
      <c r="K110" s="351"/>
      <c r="P110" s="26"/>
      <c r="Q110" s="26"/>
      <c r="R110" s="28"/>
      <c r="S110" s="29"/>
      <c r="T110" s="30"/>
      <c r="U110" s="30"/>
      <c r="V110" s="26"/>
    </row>
    <row r="111" spans="1:25" ht="15.75" customHeight="1" x14ac:dyDescent="0.45">
      <c r="A111" s="17"/>
      <c r="B111" s="168"/>
      <c r="C111" s="78"/>
      <c r="D111" s="78"/>
      <c r="E111" s="183"/>
      <c r="F111" s="183"/>
      <c r="G111" s="183"/>
      <c r="H111" s="245"/>
      <c r="I111" s="22"/>
      <c r="J111" s="131"/>
      <c r="K111" s="129"/>
      <c r="P111" s="26"/>
      <c r="Q111" s="26"/>
      <c r="R111" s="28"/>
      <c r="S111" s="29"/>
      <c r="T111" s="30"/>
      <c r="U111" s="30"/>
      <c r="V111" s="26"/>
    </row>
    <row r="112" spans="1:25" ht="15.75" customHeight="1" x14ac:dyDescent="0.45">
      <c r="A112" s="17"/>
      <c r="B112" s="410" t="str">
        <f>IF(D92="VOE", IF(E104+E105+E107= E108, "", "Base Pay + Overtime + Commissions/Tips do not add to the Gross Pay (Current Year).  Please correct the numbers or explain the difference."), "")</f>
        <v/>
      </c>
      <c r="C112" s="411"/>
      <c r="D112" s="411"/>
      <c r="E112" s="411"/>
      <c r="F112" s="411"/>
      <c r="G112" s="411"/>
      <c r="H112" s="412"/>
      <c r="I112" s="22"/>
      <c r="J112" s="131"/>
      <c r="K112" s="129"/>
      <c r="P112" s="26"/>
      <c r="Q112" s="26"/>
      <c r="R112" s="28"/>
      <c r="S112" s="29"/>
      <c r="T112" s="30"/>
      <c r="U112" s="30"/>
      <c r="V112" s="26"/>
    </row>
    <row r="113" spans="1:22" ht="15.75" customHeight="1" thickBot="1" x14ac:dyDescent="0.5">
      <c r="A113" s="17"/>
      <c r="B113" s="236"/>
      <c r="C113" s="405"/>
      <c r="D113" s="405"/>
      <c r="E113" s="70"/>
      <c r="F113" s="70"/>
      <c r="G113" s="248" t="s">
        <v>7</v>
      </c>
      <c r="H113" s="249">
        <f>IF(OR(C122 = "", D122="", E122=""), IF(OR(C121 = "", D121 = "", E121 = ""), (E120-C120)/2, (E121-C121)/2), (E122-C122)/2)</f>
        <v>0</v>
      </c>
      <c r="I113" s="22"/>
      <c r="J113" s="351"/>
      <c r="K113" s="351"/>
      <c r="P113" s="26"/>
      <c r="Q113" s="26"/>
      <c r="R113" s="28"/>
      <c r="S113" s="29"/>
      <c r="T113" s="30"/>
      <c r="U113" s="30"/>
      <c r="V113" s="26"/>
    </row>
    <row r="114" spans="1:22" ht="15.75" customHeight="1" thickBot="1" x14ac:dyDescent="0.5">
      <c r="A114" s="17"/>
      <c r="B114" s="250" t="s">
        <v>17</v>
      </c>
      <c r="C114" s="370" t="s">
        <v>115</v>
      </c>
      <c r="D114" s="370"/>
      <c r="E114" s="251"/>
      <c r="F114" s="371" t="s">
        <v>54</v>
      </c>
      <c r="G114" s="371"/>
      <c r="H114" s="252" t="str">
        <f>IF(OR(H113="", H113 = 0, H113&gt;31), "", IF(H113 &gt;20, "Monthly", IF(H113&gt;14, "Semi-Monthly", IF(H113&gt;9, "Bi-Weekly", "Weekly"))))</f>
        <v/>
      </c>
      <c r="I114" s="22"/>
      <c r="J114" s="404" t="s">
        <v>229</v>
      </c>
      <c r="K114" s="404"/>
      <c r="P114" s="26"/>
      <c r="Q114" s="26"/>
      <c r="R114" s="28"/>
      <c r="S114" s="29"/>
      <c r="T114" s="30"/>
      <c r="U114" s="30"/>
      <c r="V114" s="26"/>
    </row>
    <row r="115" spans="1:22" ht="15.75" customHeight="1" x14ac:dyDescent="0.45">
      <c r="A115" s="17"/>
      <c r="B115" s="253"/>
      <c r="C115" s="254"/>
      <c r="D115" s="254"/>
      <c r="E115" s="254"/>
      <c r="F115" s="255"/>
      <c r="G115" s="255"/>
      <c r="H115" s="252"/>
      <c r="I115" s="22"/>
      <c r="J115" s="351"/>
      <c r="K115" s="351"/>
      <c r="P115" s="26"/>
      <c r="Q115" s="26"/>
      <c r="R115" s="28"/>
      <c r="S115" s="29"/>
      <c r="T115" s="30"/>
      <c r="U115" s="30"/>
      <c r="V115" s="26"/>
    </row>
    <row r="116" spans="1:22" ht="15.75" customHeight="1" x14ac:dyDescent="0.45">
      <c r="A116" s="17"/>
      <c r="B116" s="168"/>
      <c r="C116" s="372" t="str">
        <f>IF(D92="Pay Stubs",IF(H90&lt;&gt;"",IF(OR(H90="Semi-Monthly",H90="Monthly"),"Enter number of Pay Periods to Date", IF(F116&gt;0,"Payroll Frequency changed, delete value in F115", "")),""), "")</f>
        <v/>
      </c>
      <c r="D116" s="372"/>
      <c r="E116" s="372"/>
      <c r="F116" s="256"/>
      <c r="G116" s="257">
        <f>IF(C116 = "Enter number of Pay Periods to Date", 50, 0)</f>
        <v>0</v>
      </c>
      <c r="H116" s="252"/>
      <c r="I116" s="22"/>
      <c r="J116" s="403" t="s">
        <v>321</v>
      </c>
      <c r="K116" s="403"/>
      <c r="P116" s="26"/>
      <c r="Q116" s="26"/>
      <c r="R116" s="28"/>
      <c r="S116" s="29"/>
      <c r="T116" s="30"/>
      <c r="U116" s="30"/>
      <c r="V116" s="26"/>
    </row>
    <row r="117" spans="1:22" ht="36" customHeight="1" x14ac:dyDescent="0.45">
      <c r="A117" s="17"/>
      <c r="B117" s="289"/>
      <c r="C117" s="373" t="str">
        <f xml:space="preserve"> IF(AND(OR(G137="", G137 = 0), OR(H137="", H137=0)), "", IF(H113&gt;31, "Pay stubs do not appear to be consecutive based on dates entered.", IF(OR( E121 &lt; C121, E121 &lt;D121, E122 &lt; C122, E122 &lt;D122), "Pay Stubs may be out of order.  Please check dates.",IF(H114 = "", "", IF(E114 = H114, "", "If Payroll Frequency selected does not equal Recommended please provide an explanation.")))))</f>
        <v/>
      </c>
      <c r="D117" s="373"/>
      <c r="E117" s="373"/>
      <c r="F117" s="373"/>
      <c r="G117" s="373"/>
      <c r="H117" s="374"/>
      <c r="I117" s="38"/>
      <c r="J117" s="403"/>
      <c r="K117" s="403"/>
      <c r="P117" s="26"/>
      <c r="Q117" s="26"/>
      <c r="R117" s="28"/>
      <c r="S117" s="29"/>
      <c r="T117" s="30"/>
      <c r="U117" s="30"/>
      <c r="V117" s="26"/>
    </row>
    <row r="118" spans="1:22" ht="15.75" customHeight="1" x14ac:dyDescent="0.45">
      <c r="A118" s="17"/>
      <c r="B118" s="168"/>
      <c r="C118" s="218"/>
      <c r="D118" s="78"/>
      <c r="E118" s="78"/>
      <c r="F118" s="78"/>
      <c r="G118" s="78"/>
      <c r="H118" s="219"/>
      <c r="I118" s="22"/>
      <c r="J118" s="351"/>
      <c r="K118" s="351"/>
      <c r="P118" s="26"/>
      <c r="Q118" s="26"/>
      <c r="R118" s="28"/>
      <c r="S118" s="29"/>
      <c r="T118" s="30"/>
      <c r="U118" s="30"/>
      <c r="V118" s="26"/>
    </row>
    <row r="119" spans="1:22" ht="23.65" thickBot="1" x14ac:dyDescent="0.5">
      <c r="A119" s="17"/>
      <c r="B119" s="258"/>
      <c r="C119" s="221" t="s">
        <v>66</v>
      </c>
      <c r="D119" s="221" t="s">
        <v>67</v>
      </c>
      <c r="E119" s="221" t="s">
        <v>250</v>
      </c>
      <c r="F119" s="220" t="s">
        <v>53</v>
      </c>
      <c r="G119" s="221" t="s">
        <v>52</v>
      </c>
      <c r="H119" s="221" t="s">
        <v>51</v>
      </c>
      <c r="I119" s="17"/>
      <c r="J119" s="351"/>
      <c r="K119" s="351"/>
      <c r="P119" s="26"/>
      <c r="Q119" s="26"/>
      <c r="R119" s="28"/>
      <c r="S119" s="29"/>
      <c r="T119" s="30"/>
      <c r="U119" s="30"/>
      <c r="V119" s="26"/>
    </row>
    <row r="120" spans="1:22" ht="15.75" customHeight="1" x14ac:dyDescent="0.45">
      <c r="A120" s="17"/>
      <c r="B120" s="259" t="s">
        <v>100</v>
      </c>
      <c r="C120" s="260"/>
      <c r="D120" s="261"/>
      <c r="E120" s="262"/>
      <c r="F120" s="375" t="str">
        <f>IF(D92 = "Pay Stubs", IF(AND(H90 &lt;&gt; "", F94 &lt;&gt; ""), IF(H90 = "Annual", "1 pay period to date", IF(OR(H90="Semi-Monthly", H90 = "Monthly"), "", IF(E114 = "", "",CONCATENATE(G92," pay periods to date")))), ""), "")</f>
        <v/>
      </c>
      <c r="G120" s="378" t="str">
        <f>IF(D92 = "Pay Stubs", IF(G124 = "Hourly Pay Rate", IF((C123+D123+E123)/3&gt;VLOOKUP(H90,PayPeriods,6,FALSE),CONCATENATE("Average hours &gt; ", ROUND(VLOOKUP(H90, PayPeriods, 6, FALSE),2), " (Standard Work Hours in Year / Pay Periods in Year); ", ROUND(VLOOKUP(H90, PayPeriods, 6, FALSE),2), " hours used to calculate base pay."), ""), ""), "")</f>
        <v/>
      </c>
      <c r="H120" s="379"/>
      <c r="I120" s="17"/>
      <c r="J120" s="351"/>
      <c r="K120" s="351"/>
      <c r="P120" s="26"/>
      <c r="Q120" s="26"/>
      <c r="R120" s="28"/>
      <c r="S120" s="29"/>
      <c r="T120" s="30"/>
      <c r="U120" s="30"/>
      <c r="V120" s="26"/>
    </row>
    <row r="121" spans="1:22" ht="15.75" customHeight="1" x14ac:dyDescent="0.45">
      <c r="A121" s="17"/>
      <c r="B121" s="259" t="s">
        <v>101</v>
      </c>
      <c r="C121" s="263"/>
      <c r="D121" s="264"/>
      <c r="E121" s="265"/>
      <c r="F121" s="376"/>
      <c r="G121" s="380"/>
      <c r="H121" s="381"/>
      <c r="I121" s="34"/>
      <c r="J121" s="403" t="s">
        <v>322</v>
      </c>
      <c r="K121" s="403"/>
      <c r="P121" s="26"/>
      <c r="Q121" s="26"/>
      <c r="R121" s="28"/>
      <c r="S121" s="29"/>
      <c r="T121" s="30"/>
      <c r="U121" s="30"/>
      <c r="V121" s="26"/>
    </row>
    <row r="122" spans="1:22" ht="15.75" customHeight="1" x14ac:dyDescent="0.45">
      <c r="A122" s="17"/>
      <c r="B122" s="259" t="s">
        <v>102</v>
      </c>
      <c r="C122" s="263"/>
      <c r="D122" s="264"/>
      <c r="E122" s="266"/>
      <c r="F122" s="376"/>
      <c r="G122" s="380"/>
      <c r="H122" s="381"/>
      <c r="I122" s="17"/>
      <c r="J122" s="403"/>
      <c r="K122" s="403"/>
      <c r="P122" s="26"/>
      <c r="Q122" s="26"/>
      <c r="R122" s="28"/>
      <c r="S122" s="29"/>
      <c r="T122" s="30"/>
      <c r="U122" s="30"/>
      <c r="V122" s="26"/>
    </row>
    <row r="123" spans="1:22" ht="16.5" customHeight="1" thickBot="1" x14ac:dyDescent="0.5">
      <c r="A123" s="17"/>
      <c r="B123" s="267" t="s">
        <v>339</v>
      </c>
      <c r="C123" s="268"/>
      <c r="D123" s="269"/>
      <c r="E123" s="270"/>
      <c r="F123" s="377"/>
      <c r="G123" s="380"/>
      <c r="H123" s="381"/>
      <c r="I123" s="17"/>
      <c r="J123" s="403" t="s">
        <v>340</v>
      </c>
      <c r="K123" s="403"/>
      <c r="P123" s="26"/>
      <c r="Q123" s="26"/>
      <c r="R123" s="28"/>
      <c r="S123" s="29"/>
      <c r="T123" s="30"/>
      <c r="U123" s="30"/>
      <c r="V123" s="26"/>
    </row>
    <row r="124" spans="1:22" ht="15.75" thickBot="1" x14ac:dyDescent="0.5">
      <c r="A124" s="17"/>
      <c r="B124" s="271" t="s">
        <v>27</v>
      </c>
      <c r="C124" s="272"/>
      <c r="D124" s="273"/>
      <c r="E124" s="274"/>
      <c r="F124" s="275" t="s">
        <v>90</v>
      </c>
      <c r="G124" s="382"/>
      <c r="H124" s="383"/>
      <c r="I124" s="17"/>
      <c r="J124" s="403"/>
      <c r="K124" s="403"/>
      <c r="P124" s="26"/>
      <c r="Q124" s="26"/>
      <c r="R124" s="28"/>
      <c r="S124" s="29"/>
      <c r="T124" s="30"/>
      <c r="U124" s="30"/>
      <c r="V124" s="26"/>
    </row>
    <row r="125" spans="1:22" ht="15.4" x14ac:dyDescent="0.45">
      <c r="A125" s="39"/>
      <c r="B125" s="276" t="s">
        <v>242</v>
      </c>
      <c r="C125" s="277">
        <f>SUM(C126:C134)</f>
        <v>0</v>
      </c>
      <c r="D125" s="277">
        <f t="shared" ref="D125:E125" si="2">SUM(D126:D134)</f>
        <v>0</v>
      </c>
      <c r="E125" s="277">
        <f t="shared" si="2"/>
        <v>0</v>
      </c>
      <c r="F125" s="277">
        <f>SUM(F126:F134)</f>
        <v>0</v>
      </c>
      <c r="G125" s="242" t="str">
        <f>IF(OR(E114 = "", G124 = ""), "", IF(AND(E121="", E122 = ""), "", IF(D92 = "Pay Stubs", IF(G124 = "Hourly Pay Rate", H95*E124*(VLOOKUP(H90,PayPeriods,3,FALSE)),E124*VLOOKUP(G124, PayRates, 2, FALSE)), "")))</f>
        <v/>
      </c>
      <c r="H125" s="231"/>
      <c r="I125" s="17"/>
      <c r="J125" s="403"/>
      <c r="K125" s="403"/>
      <c r="L125" s="32"/>
      <c r="M125" s="33"/>
      <c r="P125" s="26"/>
      <c r="Q125" s="26"/>
      <c r="R125" s="28"/>
      <c r="S125" s="29"/>
      <c r="T125" s="30"/>
      <c r="U125" s="30"/>
      <c r="V125" s="26"/>
    </row>
    <row r="126" spans="1:22" ht="15.75" customHeight="1" x14ac:dyDescent="0.45">
      <c r="A126" s="17"/>
      <c r="B126" s="278" t="s">
        <v>8</v>
      </c>
      <c r="C126" s="279"/>
      <c r="D126" s="273"/>
      <c r="E126" s="274"/>
      <c r="F126" s="241"/>
      <c r="G126" s="242"/>
      <c r="H126" s="231"/>
      <c r="I126" s="17"/>
      <c r="J126" s="351" t="s">
        <v>315</v>
      </c>
      <c r="K126" s="351"/>
      <c r="L126" s="32"/>
      <c r="M126" s="33"/>
      <c r="P126" s="26"/>
      <c r="Q126" s="26"/>
      <c r="R126" s="28"/>
      <c r="S126" s="29"/>
      <c r="T126" s="30"/>
      <c r="U126" s="30"/>
      <c r="V126" s="26"/>
    </row>
    <row r="127" spans="1:22" ht="15.75" customHeight="1" x14ac:dyDescent="0.45">
      <c r="A127" s="17"/>
      <c r="B127" s="278" t="s">
        <v>243</v>
      </c>
      <c r="C127" s="279"/>
      <c r="D127" s="273"/>
      <c r="E127" s="274"/>
      <c r="F127" s="241"/>
      <c r="G127" s="242"/>
      <c r="H127" s="231"/>
      <c r="I127" s="17"/>
      <c r="J127" s="351" t="s">
        <v>323</v>
      </c>
      <c r="K127" s="351"/>
      <c r="L127" s="32"/>
      <c r="M127" s="33"/>
      <c r="P127" s="26"/>
      <c r="Q127" s="26"/>
      <c r="R127" s="28"/>
      <c r="S127" s="29"/>
      <c r="T127" s="30"/>
      <c r="U127" s="30"/>
      <c r="V127" s="26"/>
    </row>
    <row r="128" spans="1:22" ht="15.75" customHeight="1" x14ac:dyDescent="0.45">
      <c r="A128" s="17"/>
      <c r="B128" s="278" t="s">
        <v>244</v>
      </c>
      <c r="C128" s="279"/>
      <c r="D128" s="273"/>
      <c r="E128" s="274"/>
      <c r="F128" s="241"/>
      <c r="G128" s="242"/>
      <c r="H128" s="231"/>
      <c r="I128" s="17"/>
      <c r="J128" s="351" t="s">
        <v>344</v>
      </c>
      <c r="K128" s="351"/>
      <c r="L128" s="32"/>
    </row>
    <row r="129" spans="1:12" ht="29.25" customHeight="1" x14ac:dyDescent="0.45">
      <c r="A129" s="17"/>
      <c r="B129" s="278" t="s">
        <v>245</v>
      </c>
      <c r="C129" s="279"/>
      <c r="D129" s="273"/>
      <c r="E129" s="274"/>
      <c r="F129" s="241"/>
      <c r="G129" s="242"/>
      <c r="H129" s="231"/>
      <c r="I129" s="17"/>
      <c r="J129" s="351" t="s">
        <v>345</v>
      </c>
      <c r="K129" s="351"/>
      <c r="L129" s="32"/>
    </row>
    <row r="130" spans="1:12" ht="15.4" x14ac:dyDescent="0.45">
      <c r="A130" s="17"/>
      <c r="B130" s="278" t="s">
        <v>246</v>
      </c>
      <c r="C130" s="279"/>
      <c r="D130" s="273"/>
      <c r="E130" s="274"/>
      <c r="F130" s="241"/>
      <c r="G130" s="242"/>
      <c r="H130" s="231"/>
      <c r="I130" s="17"/>
      <c r="J130" s="351"/>
      <c r="K130" s="351"/>
      <c r="L130" s="32"/>
    </row>
    <row r="131" spans="1:12" ht="15.4" x14ac:dyDescent="0.45">
      <c r="A131" s="17"/>
      <c r="B131" s="329" t="s">
        <v>342</v>
      </c>
      <c r="C131" s="279"/>
      <c r="D131" s="273"/>
      <c r="E131" s="274"/>
      <c r="F131" s="241"/>
      <c r="G131" s="242"/>
      <c r="H131" s="231"/>
      <c r="I131" s="17"/>
      <c r="J131" s="129"/>
      <c r="K131" s="129"/>
      <c r="L131" s="32"/>
    </row>
    <row r="132" spans="1:12" ht="15.75" customHeight="1" x14ac:dyDescent="0.45">
      <c r="A132" s="17"/>
      <c r="B132" s="278" t="s">
        <v>247</v>
      </c>
      <c r="C132" s="279"/>
      <c r="D132" s="273"/>
      <c r="E132" s="274"/>
      <c r="F132" s="241"/>
      <c r="G132" s="242"/>
      <c r="H132" s="231"/>
      <c r="I132" s="17"/>
      <c r="J132" s="133"/>
      <c r="K132" s="130"/>
      <c r="L132" s="32"/>
    </row>
    <row r="133" spans="1:12" ht="15.4" x14ac:dyDescent="0.45">
      <c r="A133" s="17"/>
      <c r="B133" s="278" t="s">
        <v>248</v>
      </c>
      <c r="C133" s="279"/>
      <c r="D133" s="273"/>
      <c r="E133" s="274"/>
      <c r="F133" s="241"/>
      <c r="G133" s="242"/>
      <c r="H133" s="231"/>
      <c r="I133" s="17"/>
      <c r="J133" s="127"/>
      <c r="K133" s="132"/>
      <c r="L133" s="32"/>
    </row>
    <row r="134" spans="1:12" s="41" customFormat="1" ht="15.4" x14ac:dyDescent="0.45">
      <c r="A134" s="17"/>
      <c r="B134" s="278" t="s">
        <v>249</v>
      </c>
      <c r="C134" s="279"/>
      <c r="D134" s="273"/>
      <c r="E134" s="274"/>
      <c r="F134" s="241"/>
      <c r="G134" s="242"/>
      <c r="H134" s="231"/>
      <c r="I134" s="17"/>
      <c r="J134" s="127"/>
      <c r="K134" s="132"/>
      <c r="L134" s="40"/>
    </row>
    <row r="135" spans="1:12" ht="15.4" x14ac:dyDescent="0.45">
      <c r="A135" s="17"/>
      <c r="B135" s="271" t="s">
        <v>16</v>
      </c>
      <c r="C135" s="272"/>
      <c r="D135" s="273"/>
      <c r="E135" s="274"/>
      <c r="F135" s="243"/>
      <c r="G135" s="280" t="str">
        <f>IF(E114="","",IF(AND(E121="",E122=""),"",IF(D92&lt;&gt;"Pay Stubs","", IF(YEAR(D94)=YEAR(E94), IF(OR(F135="", F135 = 0), (SUM(C135:E135)/3)*VLOOKUP(H90, PayPeriods, 3, FALSE), (F135/H94)*260), IF(G92=0,0,IF(OR(F135="", F135 = 0), SUM(C135:E135)/3*VLOOKUP(H90, PayPeriods, 3, FALSE), (F135/G92)*VLOOKUP(H90,PayPeriods,3,FALSE)))))))</f>
        <v/>
      </c>
      <c r="H135" s="235"/>
      <c r="I135" s="17"/>
      <c r="J135" s="403" t="s">
        <v>324</v>
      </c>
      <c r="K135" s="403"/>
      <c r="L135" s="25"/>
    </row>
    <row r="136" spans="1:12" ht="30.75" customHeight="1" x14ac:dyDescent="0.45">
      <c r="A136" s="17"/>
      <c r="B136" s="271" t="s">
        <v>33</v>
      </c>
      <c r="C136" s="272"/>
      <c r="D136" s="273"/>
      <c r="E136" s="274"/>
      <c r="F136" s="243"/>
      <c r="G136" s="281" t="str">
        <f>IF(E114="","",IF(AND(E121="",E122=""),"",IF(D92&lt;&gt;"Pay Stubs","", IF(YEAR(D94)=YEAR(E94), IF(OR(F136="", F136 = 0), (SUM(C136:E136)/3)*VLOOKUP(H90, PayPeriods, 3, FALSE), (F136/H94)*260), IF(G92=0,0,IF(OR(F136="", F136 = 0), SUM(C136:E136)/3*VLOOKUP(H90, PayPeriods, 3, FALSE), (F136/G92)*VLOOKUP(H90,PayPeriods,3,FALSE)))))))</f>
        <v/>
      </c>
      <c r="H136" s="235"/>
      <c r="I136" s="17"/>
      <c r="J136" s="403" t="s">
        <v>325</v>
      </c>
      <c r="K136" s="403"/>
      <c r="L136" s="16"/>
    </row>
    <row r="137" spans="1:12" ht="15.75" customHeight="1" x14ac:dyDescent="0.45">
      <c r="A137" s="17"/>
      <c r="B137" s="259" t="s">
        <v>103</v>
      </c>
      <c r="C137" s="272"/>
      <c r="D137" s="273"/>
      <c r="E137" s="274"/>
      <c r="F137" s="243"/>
      <c r="G137" s="280" t="str">
        <f>IF(E114 = "", "", IF(AND(E121 = "", E122=""), "", IF(D92 = "Pay Stubs", (G125+G135+G136), "")))</f>
        <v/>
      </c>
      <c r="H137" s="157" t="str">
        <f>IF(E114= "", "", IF(AND(E121="", E122 = ""), "", IF(D92 = "Pay Stubs", IF(YEAR(D94) = YEAR(F94), (F137/H94) *260, IF(G92 = 0, 0, (F137/G92)*VLOOKUP(H90,PayPeriods,3,FALSE))), "")))</f>
        <v/>
      </c>
      <c r="I137" s="17"/>
      <c r="J137" s="403" t="s">
        <v>326</v>
      </c>
      <c r="K137" s="403"/>
      <c r="L137" s="16"/>
    </row>
    <row r="138" spans="1:12" ht="15.4" x14ac:dyDescent="0.45">
      <c r="A138" s="17"/>
      <c r="B138" s="114"/>
      <c r="C138" s="183"/>
      <c r="D138" s="183"/>
      <c r="E138" s="183"/>
      <c r="F138" s="183"/>
      <c r="G138" s="183"/>
      <c r="H138" s="183"/>
      <c r="I138" s="17"/>
      <c r="J138" s="351"/>
      <c r="K138" s="351"/>
      <c r="L138" s="16"/>
    </row>
    <row r="139" spans="1:12" ht="15.75" customHeight="1" x14ac:dyDescent="0.45">
      <c r="A139" s="17"/>
      <c r="B139" s="282" t="str">
        <f>IF(D92 = "VOE", "", IF((F125+F135+F136) = 0, "",IF((F125+F135+F136) = F137, "", "Year to Date Base pay, Overtime and Other income do not add to the Gross Wages, please correct or explain.")))</f>
        <v/>
      </c>
      <c r="C139" s="73"/>
      <c r="D139" s="73"/>
      <c r="E139" s="183"/>
      <c r="F139" s="78"/>
      <c r="G139" s="78"/>
      <c r="H139" s="78"/>
      <c r="I139" s="22"/>
      <c r="J139" s="351"/>
      <c r="K139" s="351"/>
      <c r="L139" s="16"/>
    </row>
    <row r="140" spans="1:12" ht="15.75" customHeight="1" x14ac:dyDescent="0.45">
      <c r="A140" s="17"/>
      <c r="B140" s="282" t="str">
        <f>IF(D92 = "VOE", "", IF(F137 &lt; E137, "Year to Date Gross Wages must be greater than or equal to the last pay stub", ""))</f>
        <v/>
      </c>
      <c r="C140" s="73"/>
      <c r="D140" s="73"/>
      <c r="E140" s="78"/>
      <c r="F140" s="78"/>
      <c r="G140" s="78"/>
      <c r="H140" s="78"/>
      <c r="I140" s="22"/>
      <c r="J140" s="351"/>
      <c r="K140" s="351"/>
      <c r="L140" s="16"/>
    </row>
    <row r="141" spans="1:12" ht="15.75" customHeight="1" x14ac:dyDescent="0.45">
      <c r="A141" s="17"/>
      <c r="B141" s="73"/>
      <c r="C141" s="282"/>
      <c r="D141" s="73"/>
      <c r="E141" s="78"/>
      <c r="F141" s="78"/>
      <c r="G141" s="78"/>
      <c r="H141" s="78"/>
      <c r="I141" s="22"/>
      <c r="J141" s="351"/>
      <c r="K141" s="351"/>
      <c r="L141" s="16"/>
    </row>
    <row r="142" spans="1:12" ht="15.75" customHeight="1" x14ac:dyDescent="0.45">
      <c r="A142" s="17"/>
      <c r="B142" s="283" t="str">
        <f xml:space="preserve"> IF(AND(B143 = "", B144 = ""), "", "If Regular Base Hours and/or Base Pay Rate are not provided on the check stubs, enter the numbers calculated below.")</f>
        <v/>
      </c>
      <c r="C142" s="282"/>
      <c r="D142" s="73"/>
      <c r="E142" s="78"/>
      <c r="F142" s="78"/>
      <c r="G142" s="78"/>
      <c r="H142" s="78"/>
      <c r="I142" s="22"/>
      <c r="J142" s="351"/>
      <c r="K142" s="351"/>
      <c r="L142" s="16"/>
    </row>
    <row r="143" spans="1:12" ht="15.75" customHeight="1" x14ac:dyDescent="0.45">
      <c r="A143" s="17"/>
      <c r="B143" s="284" t="str">
        <f>IF(D92 = "Pay Stubs", IF(G124 = "Hourly Pay Rate", IF(AND(C143="", D143 = "", E143 = ""), "","Hours Calculator"), ""), "")</f>
        <v/>
      </c>
      <c r="C143" s="285" t="str">
        <f>IF(D92 = "Pay Stubs", IF(G124 = "Hourly Pay Rate", IF(C124 = "", "",C125/C124), ""), "")</f>
        <v/>
      </c>
      <c r="D143" s="285" t="str">
        <f>IF(D92 = "Pay Stubs", IF(G124 = "Hourly Pay Rate", IF(D124 = "", "", D125/D124), ""), "")</f>
        <v/>
      </c>
      <c r="E143" s="285" t="str">
        <f>IF(D92 = "Pay Stubs", IF(G124 = "Hourly Pay Rate", IF(E124 = "", "", E125/E124), ""), "")</f>
        <v/>
      </c>
      <c r="F143" s="78"/>
      <c r="G143" s="75"/>
      <c r="H143" s="73"/>
      <c r="I143" s="22"/>
      <c r="J143" s="351"/>
      <c r="K143" s="351"/>
      <c r="L143" s="16"/>
    </row>
    <row r="144" spans="1:12" ht="15.75" customHeight="1" x14ac:dyDescent="0.45">
      <c r="A144" s="17"/>
      <c r="B144" s="284" t="str">
        <f>IF(D92 = "Pay Stubs", IF(G124 = "Hourly Pay Rate", IF(AND(C144="", D144 = "", E144 = ""), "","Rate Calculator"), ""), "")</f>
        <v/>
      </c>
      <c r="C144" s="286" t="str">
        <f>IF(D92 = "Pay Stubs", IF(G124="Hourly Pay Rate", IF(OR(C123 = "",C123 = 0), "", C125/C123),""), "")</f>
        <v/>
      </c>
      <c r="D144" s="286" t="str">
        <f>IF(D92="Pay Stubs",IF(G124="Hourly Pay Rate",IF(OR(D123="", D123 = 0),"",D125/D123), ""),"")</f>
        <v/>
      </c>
      <c r="E144" s="286" t="str">
        <f>IF(D92 = "Pay Stubs", IF(G124="Hourly Pay Rate", IF(OR(E123 = "",E123 = 0), "", E125/E123), ""), "")</f>
        <v/>
      </c>
      <c r="F144" s="73"/>
      <c r="G144" s="75"/>
      <c r="H144" s="73"/>
      <c r="I144" s="22"/>
      <c r="J144" s="351"/>
      <c r="K144" s="351"/>
      <c r="L144" s="16"/>
    </row>
    <row r="145" spans="1:13" ht="15.75" customHeight="1" x14ac:dyDescent="0.45">
      <c r="A145" s="17"/>
      <c r="B145" s="78"/>
      <c r="C145" s="78"/>
      <c r="D145" s="78"/>
      <c r="E145" s="78"/>
      <c r="F145" s="78"/>
      <c r="G145" s="73"/>
      <c r="H145" s="287"/>
      <c r="I145" s="22"/>
      <c r="J145" s="351"/>
      <c r="K145" s="351"/>
      <c r="L145" s="16"/>
    </row>
    <row r="146" spans="1:13" ht="15.75" customHeight="1" x14ac:dyDescent="0.45">
      <c r="A146" s="17"/>
      <c r="B146" s="73"/>
      <c r="C146" s="73"/>
      <c r="D146" s="73"/>
      <c r="E146" s="73"/>
      <c r="F146" s="73"/>
      <c r="G146" s="73"/>
      <c r="H146" s="73"/>
      <c r="I146" s="17"/>
      <c r="J146" s="351"/>
      <c r="K146" s="351"/>
      <c r="L146" s="16"/>
    </row>
    <row r="147" spans="1:13" ht="15.75" customHeight="1" thickBot="1" x14ac:dyDescent="0.5">
      <c r="A147" s="17"/>
      <c r="B147" s="184" t="s">
        <v>59</v>
      </c>
      <c r="C147" s="185"/>
      <c r="D147" s="186" t="str">
        <f>E5</f>
        <v>Name not entered on Household Summary</v>
      </c>
      <c r="E147" s="185"/>
      <c r="F147" s="185"/>
      <c r="G147" s="185"/>
      <c r="H147" s="321" t="s">
        <v>234</v>
      </c>
      <c r="I147" s="22"/>
      <c r="J147" s="351"/>
      <c r="K147" s="351"/>
      <c r="L147" s="16"/>
    </row>
    <row r="148" spans="1:13" ht="15.75" customHeight="1" thickTop="1" thickBot="1" x14ac:dyDescent="0.5">
      <c r="A148" s="17"/>
      <c r="B148" s="187"/>
      <c r="C148" s="188"/>
      <c r="D148" s="189"/>
      <c r="E148" s="189"/>
      <c r="F148" s="189"/>
      <c r="G148" s="189"/>
      <c r="H148" s="190"/>
      <c r="I148" s="17"/>
      <c r="J148" s="413" t="s">
        <v>330</v>
      </c>
      <c r="K148" s="413"/>
      <c r="L148" s="16"/>
    </row>
    <row r="149" spans="1:13" ht="15.75" customHeight="1" thickBot="1" x14ac:dyDescent="0.5">
      <c r="A149" s="17"/>
      <c r="B149" s="191" t="s">
        <v>32</v>
      </c>
      <c r="C149" s="188" t="s">
        <v>6</v>
      </c>
      <c r="D149" s="352"/>
      <c r="E149" s="353"/>
      <c r="F149" s="353"/>
      <c r="G149" s="354"/>
      <c r="H149" s="192" t="str">
        <f>IF(D151="VOE", E161, IF(D151 = "Pay Stubs", E173, ""))</f>
        <v/>
      </c>
      <c r="I149" s="22"/>
      <c r="J149" s="351" t="s">
        <v>336</v>
      </c>
      <c r="K149" s="351"/>
      <c r="L149" s="16"/>
    </row>
    <row r="150" spans="1:13" ht="15.75" customHeight="1" thickBot="1" x14ac:dyDescent="0.5">
      <c r="A150" s="17"/>
      <c r="B150" s="191"/>
      <c r="C150" s="188"/>
      <c r="D150" s="193"/>
      <c r="E150" s="194"/>
      <c r="F150" s="194"/>
      <c r="G150" s="195" t="s">
        <v>70</v>
      </c>
      <c r="H150" s="196" t="s">
        <v>61</v>
      </c>
      <c r="I150" s="22"/>
      <c r="J150" s="351" t="s">
        <v>313</v>
      </c>
      <c r="K150" s="351"/>
      <c r="L150" s="16"/>
    </row>
    <row r="151" spans="1:13" ht="16.5" customHeight="1" thickBot="1" x14ac:dyDescent="0.5">
      <c r="A151" s="17"/>
      <c r="B151" s="191"/>
      <c r="C151" s="197" t="s">
        <v>36</v>
      </c>
      <c r="D151" s="198"/>
      <c r="E151" s="199" t="str">
        <f>IF(ISNUMBER(SEARCH("VOE",D151)),"Warning: Fill VOE Sec Only!!","Warning: Fill PayStubs Sec Only!!")</f>
        <v>Warning: Fill PayStubs Sec Only!!</v>
      </c>
      <c r="F151" s="200"/>
      <c r="G151" s="201" t="e">
        <f>IF(OR(H149 = "Monthly", H149="Semi-Monthly"), IF(D151="VOE", H162, IF(D151 = "Pay Stubs", F175, "")), ROUNDUP(H151,0))</f>
        <v>#VALUE!</v>
      </c>
      <c r="H151" s="288" t="e">
        <f>G153/(VLOOKUP(H149, PayPeriods, 2, FALSE))</f>
        <v>#VALUE!</v>
      </c>
      <c r="I151" s="22"/>
      <c r="J151" s="351" t="s">
        <v>337</v>
      </c>
      <c r="K151" s="351"/>
      <c r="L151" s="16"/>
    </row>
    <row r="152" spans="1:13" ht="15.75" thickBot="1" x14ac:dyDescent="0.5">
      <c r="A152" s="17"/>
      <c r="B152" s="191"/>
      <c r="C152" s="188"/>
      <c r="D152" s="203"/>
      <c r="E152" s="200"/>
      <c r="F152" s="195" t="s">
        <v>22</v>
      </c>
      <c r="G152" s="195" t="s">
        <v>72</v>
      </c>
      <c r="H152" s="196" t="s">
        <v>69</v>
      </c>
      <c r="I152" s="22"/>
      <c r="J152" s="351"/>
      <c r="K152" s="351"/>
      <c r="L152" s="16"/>
    </row>
    <row r="153" spans="1:13" ht="15.75" thickBot="1" x14ac:dyDescent="0.5">
      <c r="A153" s="17"/>
      <c r="B153" s="187"/>
      <c r="C153" s="197" t="s">
        <v>0</v>
      </c>
      <c r="D153" s="198"/>
      <c r="E153" s="204" t="e">
        <f>CONCATENATE("1/1/",YEAR(F153))</f>
        <v>#VALUE!</v>
      </c>
      <c r="F153" s="205" t="str">
        <f>IF(D151 = "VOE", E162, IF(D151 = "Pay Stubs", IF(OR(C181 = "", D181="",E181 = ""), IF(OR(C180 = "",D180="", E180=""), "", E180), E181),""))</f>
        <v/>
      </c>
      <c r="G153" s="205" t="e">
        <f>IF(YEAR(D153) = YEAR(F153), F153-D153+1,F153-E153+1)</f>
        <v>#VALUE!</v>
      </c>
      <c r="H153" s="206" t="e">
        <f>ROUNDUP(G153*(5/7), 0)</f>
        <v>#VALUE!</v>
      </c>
      <c r="I153" s="17"/>
      <c r="J153" s="351"/>
      <c r="K153" s="351"/>
      <c r="L153" s="16"/>
    </row>
    <row r="154" spans="1:13" ht="7.5" customHeight="1" thickBot="1" x14ac:dyDescent="0.5">
      <c r="A154" s="17"/>
      <c r="B154" s="207"/>
      <c r="C154" s="208"/>
      <c r="D154" s="209"/>
      <c r="E154" s="210"/>
      <c r="F154" s="210"/>
      <c r="G154" s="211" t="s">
        <v>71</v>
      </c>
      <c r="H154" s="212" t="str">
        <f>IF(D151 = "VOE", IF(E159&gt;VLOOKUP(H149, PayPeriods, 6, FALSE), VLOOKUP(H149, PayPeriods, 6, FALSE), E159),IF(D151="Pay Stubs", IF((C182+D182+E182)/3 &gt; VLOOKUP(H149, PayPeriods, 6, FALSE), VLOOKUP(H149, PayPeriods, 6, FALSE), (C182+D182+E182)/3), ""))</f>
        <v/>
      </c>
      <c r="I154" s="22"/>
      <c r="J154" s="351"/>
      <c r="K154" s="351"/>
      <c r="L154" s="16"/>
    </row>
    <row r="155" spans="1:13" ht="14.25" customHeight="1" thickTop="1" x14ac:dyDescent="0.45">
      <c r="A155" s="17"/>
      <c r="B155" s="168"/>
      <c r="C155" s="78"/>
      <c r="D155" s="213"/>
      <c r="E155" s="214"/>
      <c r="F155" s="214"/>
      <c r="G155" s="78"/>
      <c r="H155" s="215"/>
      <c r="I155" s="22"/>
      <c r="J155" s="127"/>
      <c r="K155" s="128"/>
      <c r="L155" s="26"/>
      <c r="M155" s="26"/>
    </row>
    <row r="156" spans="1:13" ht="14.25" customHeight="1" x14ac:dyDescent="0.45">
      <c r="A156" s="17"/>
      <c r="B156" s="216" t="s">
        <v>9</v>
      </c>
      <c r="C156" s="355" t="s">
        <v>38</v>
      </c>
      <c r="D156" s="355"/>
      <c r="E156" s="355"/>
      <c r="F156" s="355"/>
      <c r="G156" s="355"/>
      <c r="H156" s="356"/>
      <c r="I156" s="22"/>
      <c r="J156" s="404" t="s">
        <v>176</v>
      </c>
      <c r="K156" s="404"/>
      <c r="L156" s="26"/>
      <c r="M156" s="26"/>
    </row>
    <row r="157" spans="1:13" ht="16.5" customHeight="1" x14ac:dyDescent="0.45">
      <c r="A157" s="17"/>
      <c r="B157" s="217"/>
      <c r="C157" s="78"/>
      <c r="D157" s="213"/>
      <c r="E157" s="218"/>
      <c r="F157" s="218"/>
      <c r="G157" s="78"/>
      <c r="H157" s="219"/>
      <c r="I157" s="22"/>
      <c r="J157" s="403"/>
      <c r="K157" s="403"/>
      <c r="L157" s="26"/>
      <c r="M157" s="26"/>
    </row>
    <row r="158" spans="1:13" ht="24.75" customHeight="1" thickBot="1" x14ac:dyDescent="0.5">
      <c r="A158" s="17"/>
      <c r="B158" s="217"/>
      <c r="C158" s="73"/>
      <c r="D158" s="73"/>
      <c r="E158" s="220" t="s">
        <v>37</v>
      </c>
      <c r="F158" s="221" t="s">
        <v>50</v>
      </c>
      <c r="G158" s="221" t="s">
        <v>49</v>
      </c>
      <c r="H158" s="221" t="s">
        <v>51</v>
      </c>
      <c r="I158" s="24"/>
      <c r="J158" s="403" t="s">
        <v>314</v>
      </c>
      <c r="K158" s="403"/>
      <c r="L158" s="26"/>
      <c r="M158" s="26"/>
    </row>
    <row r="159" spans="1:13" ht="15.75" thickBot="1" x14ac:dyDescent="0.5">
      <c r="A159" s="17"/>
      <c r="B159" s="168"/>
      <c r="C159" s="406" t="s">
        <v>34</v>
      </c>
      <c r="D159" s="407"/>
      <c r="E159" s="222"/>
      <c r="F159" s="223"/>
      <c r="G159" s="224"/>
      <c r="H159" s="225"/>
      <c r="I159" s="22"/>
      <c r="J159" s="403"/>
      <c r="K159" s="403"/>
      <c r="L159" s="25"/>
    </row>
    <row r="160" spans="1:13" ht="15.75" thickBot="1" x14ac:dyDescent="0.5">
      <c r="A160" s="17"/>
      <c r="B160" s="357" t="str">
        <f>IF(D151 = "VOE", IF(G160 = "Hourly Pay Rate", IF(E159&gt;VLOOKUP(H149,PayPeriods,6,FALSE),CONCATENATE("    Average hours &gt; ", ROUND(VLOOKUP(H149, PayPeriods, 6, FALSE),2), " (Standard Work Hours in Year / Pay Periods in Year);  ", ROUND(VLOOKUP(H149, PayPeriods, 6, FALSE),2), " hours used."), ""), ""), "")</f>
        <v/>
      </c>
      <c r="C160" s="408" t="s">
        <v>27</v>
      </c>
      <c r="D160" s="409"/>
      <c r="E160" s="327"/>
      <c r="F160" s="226" t="s">
        <v>99</v>
      </c>
      <c r="G160" s="358"/>
      <c r="H160" s="359"/>
      <c r="I160" s="22"/>
      <c r="J160" s="129" t="s">
        <v>315</v>
      </c>
      <c r="K160" s="130" t="s">
        <v>316</v>
      </c>
      <c r="L160" s="25"/>
    </row>
    <row r="161" spans="1:25" ht="15.75" customHeight="1" x14ac:dyDescent="0.45">
      <c r="A161" s="17"/>
      <c r="B161" s="357"/>
      <c r="C161" s="406" t="s">
        <v>35</v>
      </c>
      <c r="D161" s="407"/>
      <c r="E161" s="227"/>
      <c r="F161" s="360" t="str">
        <f>IF(AND(E161 &lt;&gt; "Monthly", E161 &lt;&gt; "Semi-Monthly", H162&gt;0), "Payroll Frequency changed, delete value in H66", "")</f>
        <v/>
      </c>
      <c r="G161" s="361"/>
      <c r="H161" s="362"/>
      <c r="I161" s="22"/>
      <c r="J161" s="403" t="s">
        <v>317</v>
      </c>
      <c r="K161" s="403"/>
      <c r="L161" s="25"/>
    </row>
    <row r="162" spans="1:25" ht="15" customHeight="1" x14ac:dyDescent="0.45">
      <c r="A162" s="17"/>
      <c r="B162" s="357"/>
      <c r="C162" s="406" t="s">
        <v>22</v>
      </c>
      <c r="D162" s="407"/>
      <c r="E162" s="228"/>
      <c r="F162" s="363" t="str">
        <f>IF(D151 = "VOE", IF(H149 &lt;&gt; "", IF(H149 = "Annual", "1 pay period", IF(OR(E161="Semi-Monthly", E161 = "Monthly"), "Enter # of Pay Periods to Date", IF(E162 = "", "",CONCATENATE(G151," pay periods to date")))), ""), "")</f>
        <v/>
      </c>
      <c r="G162" s="363"/>
      <c r="H162" s="229"/>
      <c r="I162" s="31">
        <f>IF(F162 = "Enter # of Pay Periods to Date", 50, 0)</f>
        <v>0</v>
      </c>
      <c r="J162" s="351" t="s">
        <v>318</v>
      </c>
      <c r="K162" s="351"/>
      <c r="L162" s="25"/>
    </row>
    <row r="163" spans="1:25" ht="15.4" x14ac:dyDescent="0.45">
      <c r="A163" s="17"/>
      <c r="B163" s="357"/>
      <c r="C163" s="364" t="s">
        <v>242</v>
      </c>
      <c r="D163" s="365"/>
      <c r="E163" s="230"/>
      <c r="F163" s="171" t="str">
        <f>IF(G163 = "", "", IF(G163 = 0, 0, G163/VLOOKUP(H149, PayPeriods, 3, FALSE)))</f>
        <v/>
      </c>
      <c r="G163" s="157" t="str">
        <f>IF(OR(G160="", E161 = "", E162=""), "", IF(D151="VOE",IF(G160="Hourly Pay Rate",H154*E160*VLOOKUP(H149, PayPeriods, 4, FALSE) *(VLOOKUP(H149,PayPeriods,3,FALSE)),E160*VLOOKUP(G160,PayRates,2,FALSE)),""))</f>
        <v/>
      </c>
      <c r="H163" s="231"/>
      <c r="I163" s="23"/>
      <c r="J163" s="351"/>
      <c r="K163" s="351"/>
    </row>
    <row r="164" spans="1:25" ht="17.25" customHeight="1" x14ac:dyDescent="0.45">
      <c r="A164" s="17"/>
      <c r="B164" s="232"/>
      <c r="C164" s="364" t="s">
        <v>16</v>
      </c>
      <c r="D164" s="365"/>
      <c r="E164" s="230"/>
      <c r="F164" s="233" t="str">
        <f>IF(OR(G160="", E161 = "", E162=""), "", IF(D151="VOE",IF(YEAR(D153) = YEAR(E153), (E164/H153)*VLOOKUP(H149, PayPeriods, 5,FALSE), IF(G151 = 0, 0, E164/G151)), ""))</f>
        <v/>
      </c>
      <c r="G164" s="234" t="str">
        <f>IF(OR(G160="", E161 = "", E162=""), "", IF(D151= "VOE", IF(YEAR(D153) = YEAR(E153), (E164/H153)*VLOOKUP(H149, PayPeriods, 5, FALSE) * VLOOKUP(H149, PayPeriods, 3,FALSE), IF(G151 = 0, 0, (E164/G151)*VLOOKUP(H149, PayPeriods, 3, FALSE))), ""))</f>
        <v/>
      </c>
      <c r="H164" s="235"/>
      <c r="I164" s="23"/>
      <c r="J164" s="351"/>
      <c r="K164" s="351"/>
    </row>
    <row r="165" spans="1:25" ht="16.5" customHeight="1" x14ac:dyDescent="0.45">
      <c r="A165" s="17"/>
      <c r="B165" s="236"/>
      <c r="C165" s="366" t="s">
        <v>29</v>
      </c>
      <c r="D165" s="367"/>
      <c r="E165" s="237"/>
      <c r="F165" s="238"/>
      <c r="G165" s="239"/>
      <c r="H165" s="240"/>
      <c r="I165" s="23"/>
      <c r="J165" s="403" t="s">
        <v>319</v>
      </c>
      <c r="K165" s="403"/>
    </row>
    <row r="166" spans="1:25" ht="16.5" customHeight="1" x14ac:dyDescent="0.45">
      <c r="A166" s="17"/>
      <c r="B166" s="236"/>
      <c r="C166" s="368"/>
      <c r="D166" s="369"/>
      <c r="E166" s="241"/>
      <c r="F166" s="242" t="str">
        <f>IF(OR(G160="", E161 = "", E162=""), "", IF(D151="VOE", IF(YEAR(D153) = YEAR(E153), (E166/H153)*VLOOKUP(H149, PayPeriods, 5,FALSE), IF(G151 = 0, 0, E166/G151)),""))</f>
        <v/>
      </c>
      <c r="G166" s="180" t="str">
        <f>IF(OR(G160="", E161 = "", E162=""), "", IF(D151 = "VOE", IF(YEAR(D153) = YEAR(E153), (E166/H153)*VLOOKUP(H149, PayPeriods, 5, FALSE) * VLOOKUP(H149, PayPeriods, 3,FALSE), IF(G151 = 0, 0, E166/G151)*VLOOKUP(H149, PayPeriods, 3, FALSE)), ""))</f>
        <v/>
      </c>
      <c r="H166" s="231"/>
      <c r="I166" s="23"/>
      <c r="J166" s="403"/>
      <c r="K166" s="403"/>
    </row>
    <row r="167" spans="1:25" ht="16.5" customHeight="1" x14ac:dyDescent="0.45">
      <c r="A167" s="17"/>
      <c r="B167" s="236"/>
      <c r="C167" s="364" t="s">
        <v>39</v>
      </c>
      <c r="D167" s="365"/>
      <c r="E167" s="243"/>
      <c r="F167" s="244"/>
      <c r="G167" s="157" t="str">
        <f>IF(OR(G160="", E161 = "", E162=""), "", IF(D151 = "VOE", SUM(G163:G166),""))</f>
        <v/>
      </c>
      <c r="H167" s="155" t="str">
        <f>IF(OR(G160="",E161="",E162=""),"",IF(D151="VOE",IF(YEAR(D153) = YEAR(F153), (E167/H153) *260, IF(G151=0,0,(E167/G151)*VLOOKUP(H149,PayPeriods,3,FALSE))),""))</f>
        <v/>
      </c>
      <c r="I167" s="22"/>
      <c r="J167" s="403"/>
      <c r="K167" s="403"/>
    </row>
    <row r="168" spans="1:25" ht="15.4" x14ac:dyDescent="0.45">
      <c r="A168" s="17"/>
      <c r="B168" s="236"/>
      <c r="C168" s="364" t="str">
        <f>IF(E162="","Gross Pay Prior Year",CONCATENATE("Gross Pay ",YEAR(E162)-1))</f>
        <v>Gross Pay Prior Year</v>
      </c>
      <c r="D168" s="365"/>
      <c r="E168" s="243"/>
      <c r="F168" s="183"/>
      <c r="G168" s="183"/>
      <c r="H168" s="245"/>
      <c r="I168" s="22"/>
      <c r="J168" s="351"/>
      <c r="K168" s="351"/>
    </row>
    <row r="169" spans="1:25" ht="16.5" customHeight="1" thickBot="1" x14ac:dyDescent="0.5">
      <c r="A169" s="17"/>
      <c r="B169" s="246"/>
      <c r="C169" s="364" t="str">
        <f>IF(E162="","Gross Pay Prior Year",CONCATENATE("Gross Pay ",YEAR(E162)-2))</f>
        <v>Gross Pay Prior Year</v>
      </c>
      <c r="D169" s="365"/>
      <c r="E169" s="247"/>
      <c r="F169" s="183"/>
      <c r="G169" s="183"/>
      <c r="H169" s="245"/>
      <c r="I169" s="22"/>
      <c r="J169" s="351" t="s">
        <v>320</v>
      </c>
      <c r="K169" s="351"/>
    </row>
    <row r="170" spans="1:25" ht="13.5" customHeight="1" x14ac:dyDescent="0.45">
      <c r="A170" s="17"/>
      <c r="B170" s="168"/>
      <c r="C170" s="78"/>
      <c r="D170" s="78"/>
      <c r="E170" s="183"/>
      <c r="F170" s="183"/>
      <c r="G170" s="183"/>
      <c r="H170" s="245"/>
      <c r="I170" s="22"/>
      <c r="J170" s="351"/>
      <c r="K170" s="351"/>
    </row>
    <row r="171" spans="1:25" ht="13.5" customHeight="1" x14ac:dyDescent="0.45">
      <c r="A171" s="17"/>
      <c r="B171" s="410" t="str">
        <f>IF(D151="VOE", IF(E163+E164+E166= E167, "", "Base Pay + Overtime + Commissions/Tips do not add to the Gross Pay (Current Year).  Please correct the numbers or explain the difference."), "")</f>
        <v/>
      </c>
      <c r="C171" s="411"/>
      <c r="D171" s="411"/>
      <c r="E171" s="411"/>
      <c r="F171" s="411"/>
      <c r="G171" s="411"/>
      <c r="H171" s="412"/>
      <c r="I171" s="22"/>
      <c r="J171" s="131"/>
      <c r="K171" s="129"/>
    </row>
    <row r="172" spans="1:25" ht="15.75" customHeight="1" thickBot="1" x14ac:dyDescent="0.5">
      <c r="A172" s="17"/>
      <c r="B172" s="236"/>
      <c r="C172" s="405"/>
      <c r="D172" s="405"/>
      <c r="E172" s="70"/>
      <c r="F172" s="70"/>
      <c r="G172" s="248" t="s">
        <v>7</v>
      </c>
      <c r="H172" s="249">
        <f>IF(OR(C181 = "", D181="", E181=""), IF(OR(C180 = "", D180 = "", E180 = ""), (E179-C179)/2, (E180-C180)/2), (E181-C181)/2)</f>
        <v>0</v>
      </c>
      <c r="I172" s="22"/>
      <c r="J172" s="351"/>
      <c r="K172" s="351"/>
    </row>
    <row r="173" spans="1:25" ht="16.5" customHeight="1" thickBot="1" x14ac:dyDescent="0.5">
      <c r="A173" s="17"/>
      <c r="B173" s="250" t="s">
        <v>17</v>
      </c>
      <c r="C173" s="370" t="s">
        <v>115</v>
      </c>
      <c r="D173" s="370"/>
      <c r="E173" s="251"/>
      <c r="F173" s="371" t="s">
        <v>54</v>
      </c>
      <c r="G173" s="371"/>
      <c r="H173" s="252" t="str">
        <f>IF(OR(H172="", H172 = 0, H172&gt;31), "", IF(H172 &gt;20, "Monthly", IF(H172&gt;14, "Semi-Monthly", IF(H172&gt;9, "Bi-Weekly", "Weekly"))))</f>
        <v/>
      </c>
      <c r="I173" s="22"/>
      <c r="J173" s="404" t="s">
        <v>229</v>
      </c>
      <c r="K173" s="404"/>
    </row>
    <row r="174" spans="1:25" ht="15.4" x14ac:dyDescent="0.45">
      <c r="A174" s="17"/>
      <c r="B174" s="253"/>
      <c r="C174" s="254"/>
      <c r="D174" s="254"/>
      <c r="E174" s="254"/>
      <c r="F174" s="255"/>
      <c r="G174" s="255"/>
      <c r="H174" s="252"/>
      <c r="I174" s="22"/>
      <c r="J174" s="351"/>
      <c r="K174" s="351"/>
    </row>
    <row r="175" spans="1:25" ht="15.75" customHeight="1" x14ac:dyDescent="0.45">
      <c r="A175" s="17"/>
      <c r="B175" s="168"/>
      <c r="C175" s="372" t="str">
        <f>IF(D151="Pay Stubs",IF(H149&lt;&gt;"",IF(OR(H149="Semi-Monthly",H149="Monthly"),"Enter number of Pay Periods to Date", IF(F175&gt;0,"Payroll Frequency changed, delete value in F173", "")),""), "")</f>
        <v/>
      </c>
      <c r="D175" s="372"/>
      <c r="E175" s="372"/>
      <c r="F175" s="256"/>
      <c r="G175" s="257">
        <f>IF(C175 = "Enter number of Pay Periods to Date", 50, 0)</f>
        <v>0</v>
      </c>
      <c r="H175" s="252"/>
      <c r="I175" s="22"/>
      <c r="J175" s="403" t="s">
        <v>321</v>
      </c>
      <c r="K175" s="403"/>
      <c r="P175" s="25"/>
      <c r="Q175" s="26"/>
      <c r="R175" s="26"/>
      <c r="S175" s="26"/>
      <c r="T175" s="26"/>
      <c r="U175" s="26"/>
      <c r="V175" s="26"/>
      <c r="W175" s="26"/>
      <c r="X175" s="26"/>
      <c r="Y175" s="26"/>
    </row>
    <row r="176" spans="1:25" ht="27.75" customHeight="1" x14ac:dyDescent="0.45">
      <c r="A176" s="17"/>
      <c r="B176" s="217"/>
      <c r="C176" s="373" t="str">
        <f xml:space="preserve"> IF(AND(OR(G196="", G196 = 0), OR(H196="", H196=0)), "", IF(H172&gt;31, "Pay stubs do not appear to be consecutive based on dates entered.", IF(OR( E180 &lt; C180, E180 &lt;D180, E181 &lt; C181, E181 &lt;D181), "Pay Stubs may be out of order.  Please check dates.",IF(H173 = "", "", IF(E173 = H173, "", "If Payroll Frequency selected does not equal Recommended please provide an explanation.")))))</f>
        <v/>
      </c>
      <c r="D176" s="373"/>
      <c r="E176" s="373"/>
      <c r="F176" s="373"/>
      <c r="G176" s="373"/>
      <c r="H176" s="374"/>
      <c r="I176" s="22"/>
      <c r="J176" s="403"/>
      <c r="K176" s="403"/>
      <c r="P176" s="27"/>
      <c r="Q176" s="26"/>
      <c r="R176" s="28"/>
      <c r="S176" s="29"/>
      <c r="T176" s="30"/>
      <c r="U176" s="30"/>
      <c r="V176" s="26"/>
    </row>
    <row r="177" spans="1:22" ht="15.75" customHeight="1" x14ac:dyDescent="0.45">
      <c r="A177" s="17"/>
      <c r="B177" s="168"/>
      <c r="C177" s="218"/>
      <c r="D177" s="78"/>
      <c r="E177" s="78"/>
      <c r="F177" s="78"/>
      <c r="G177" s="78"/>
      <c r="H177" s="219"/>
      <c r="I177" s="22"/>
      <c r="J177" s="351"/>
      <c r="K177" s="351"/>
      <c r="P177" s="26"/>
      <c r="Q177" s="26"/>
      <c r="R177" s="28"/>
      <c r="S177" s="29"/>
      <c r="T177" s="30"/>
      <c r="U177" s="30"/>
      <c r="V177" s="26"/>
    </row>
    <row r="178" spans="1:22" ht="23.65" thickBot="1" x14ac:dyDescent="0.5">
      <c r="A178" s="17"/>
      <c r="B178" s="258"/>
      <c r="C178" s="221" t="s">
        <v>66</v>
      </c>
      <c r="D178" s="221" t="s">
        <v>67</v>
      </c>
      <c r="E178" s="221" t="s">
        <v>250</v>
      </c>
      <c r="F178" s="220" t="s">
        <v>53</v>
      </c>
      <c r="G178" s="221" t="s">
        <v>52</v>
      </c>
      <c r="H178" s="221" t="s">
        <v>51</v>
      </c>
      <c r="I178" s="17"/>
      <c r="J178" s="351"/>
      <c r="K178" s="351"/>
      <c r="P178" s="26"/>
      <c r="Q178" s="26"/>
      <c r="R178" s="28"/>
      <c r="S178" s="29"/>
      <c r="T178" s="30"/>
      <c r="U178" s="30"/>
      <c r="V178" s="26"/>
    </row>
    <row r="179" spans="1:22" ht="15.75" customHeight="1" x14ac:dyDescent="0.45">
      <c r="A179" s="17"/>
      <c r="B179" s="259" t="s">
        <v>100</v>
      </c>
      <c r="C179" s="260"/>
      <c r="D179" s="261"/>
      <c r="E179" s="262"/>
      <c r="F179" s="375" t="str">
        <f>IF(D151 = "Pay Stubs", IF(AND(H149 &lt;&gt; "", F153 &lt;&gt; ""), IF(H149 = "Annual", "1 pay period to date", IF(OR(H149="Semi-Monthly", H149 = "Monthly"), "", IF(E173 = "", "",CONCATENATE(G151," pay periods to date")))), ""), "")</f>
        <v/>
      </c>
      <c r="G179" s="378" t="str">
        <f>IF(D151 = "Pay Stubs", IF(G183 = "Hourly Pay Rate", IF((C182+D182+E182)/3&gt;VLOOKUP(H149,PayPeriods,6,FALSE),CONCATENATE("Average hours &gt; ", ROUND(VLOOKUP(H149, PayPeriods, 6, FALSE),2), " (Standard Work Hours in Year / Pay Periods in Year); ", ROUND(VLOOKUP(H149, PayPeriods, 6, FALSE),2), " hours used to calculate base pay."), ""), ""), "")</f>
        <v/>
      </c>
      <c r="H179" s="379"/>
      <c r="I179" s="17"/>
      <c r="J179" s="403" t="s">
        <v>322</v>
      </c>
      <c r="K179" s="403"/>
      <c r="P179" s="26"/>
      <c r="Q179" s="26"/>
      <c r="R179" s="28"/>
      <c r="S179" s="29"/>
      <c r="T179" s="30"/>
      <c r="U179" s="30"/>
      <c r="V179" s="26"/>
    </row>
    <row r="180" spans="1:22" ht="15.75" customHeight="1" x14ac:dyDescent="0.45">
      <c r="A180" s="17"/>
      <c r="B180" s="259" t="s">
        <v>101</v>
      </c>
      <c r="C180" s="263"/>
      <c r="D180" s="264"/>
      <c r="E180" s="265"/>
      <c r="F180" s="376"/>
      <c r="G180" s="380"/>
      <c r="H180" s="381"/>
      <c r="I180" s="34"/>
      <c r="J180" s="403"/>
      <c r="K180" s="403"/>
      <c r="P180" s="26"/>
      <c r="Q180" s="26"/>
      <c r="R180" s="28"/>
      <c r="S180" s="29"/>
      <c r="T180" s="30"/>
      <c r="U180" s="30"/>
      <c r="V180" s="26"/>
    </row>
    <row r="181" spans="1:22" ht="20.25" customHeight="1" x14ac:dyDescent="0.45">
      <c r="A181" s="17"/>
      <c r="B181" s="259" t="s">
        <v>102</v>
      </c>
      <c r="C181" s="263"/>
      <c r="D181" s="264"/>
      <c r="E181" s="266"/>
      <c r="F181" s="376"/>
      <c r="G181" s="380"/>
      <c r="H181" s="381"/>
      <c r="I181" s="17"/>
      <c r="J181" s="403" t="s">
        <v>341</v>
      </c>
      <c r="K181" s="403"/>
      <c r="P181" s="26"/>
      <c r="Q181" s="26"/>
      <c r="R181" s="28"/>
      <c r="S181" s="29"/>
      <c r="T181" s="30"/>
      <c r="U181" s="30"/>
      <c r="V181" s="26"/>
    </row>
    <row r="182" spans="1:22" ht="15.75" thickBot="1" x14ac:dyDescent="0.5">
      <c r="A182" s="17"/>
      <c r="B182" s="267" t="s">
        <v>339</v>
      </c>
      <c r="C182" s="268"/>
      <c r="D182" s="269"/>
      <c r="E182" s="270"/>
      <c r="F182" s="377"/>
      <c r="G182" s="380"/>
      <c r="H182" s="381"/>
      <c r="I182" s="17"/>
      <c r="J182" s="403"/>
      <c r="K182" s="403"/>
      <c r="P182" s="26"/>
      <c r="Q182" s="26"/>
      <c r="R182" s="28"/>
      <c r="S182" s="29"/>
      <c r="T182" s="30"/>
      <c r="U182" s="30"/>
      <c r="V182" s="26"/>
    </row>
    <row r="183" spans="1:22" ht="15.75" thickBot="1" x14ac:dyDescent="0.5">
      <c r="A183" s="17"/>
      <c r="B183" s="271" t="s">
        <v>27</v>
      </c>
      <c r="C183" s="272"/>
      <c r="D183" s="273"/>
      <c r="E183" s="274"/>
      <c r="F183" s="275" t="s">
        <v>90</v>
      </c>
      <c r="G183" s="382"/>
      <c r="H183" s="383"/>
      <c r="I183" s="17"/>
      <c r="J183" s="403"/>
      <c r="K183" s="403"/>
      <c r="P183" s="26"/>
      <c r="Q183" s="26"/>
      <c r="R183" s="28"/>
      <c r="S183" s="29"/>
      <c r="T183" s="30"/>
      <c r="U183" s="30"/>
      <c r="V183" s="26"/>
    </row>
    <row r="184" spans="1:22" ht="15.75" customHeight="1" x14ac:dyDescent="0.45">
      <c r="A184" s="17"/>
      <c r="B184" s="276" t="s">
        <v>242</v>
      </c>
      <c r="C184" s="277">
        <f>SUM(C185:C193)</f>
        <v>0</v>
      </c>
      <c r="D184" s="277">
        <f t="shared" ref="D184:E184" si="3">SUM(D185:D193)</f>
        <v>0</v>
      </c>
      <c r="E184" s="277">
        <f t="shared" si="3"/>
        <v>0</v>
      </c>
      <c r="F184" s="277">
        <f>SUM(F185:F193)</f>
        <v>0</v>
      </c>
      <c r="G184" s="242" t="str">
        <f>IF(OR(E173 = "", G183 = ""), "", IF(AND(E180="", E181 = ""), "", IF(D151 = "Pay Stubs", IF(G183 = "Hourly Pay Rate", H154*E183*(VLOOKUP(H149,PayPeriods,3,FALSE)),E183*VLOOKUP(G183, PayRates, 2, FALSE)), "")))</f>
        <v/>
      </c>
      <c r="H184" s="231"/>
      <c r="I184" s="17"/>
      <c r="J184" s="351" t="s">
        <v>315</v>
      </c>
      <c r="K184" s="351"/>
      <c r="P184" s="26"/>
      <c r="Q184" s="26"/>
      <c r="R184" s="28"/>
      <c r="S184" s="29"/>
      <c r="T184" s="30"/>
      <c r="U184" s="30"/>
      <c r="V184" s="26"/>
    </row>
    <row r="185" spans="1:22" ht="15.75" customHeight="1" x14ac:dyDescent="0.45">
      <c r="A185" s="17"/>
      <c r="B185" s="278" t="s">
        <v>8</v>
      </c>
      <c r="C185" s="279"/>
      <c r="D185" s="273"/>
      <c r="E185" s="274"/>
      <c r="F185" s="241"/>
      <c r="G185" s="242"/>
      <c r="H185" s="231"/>
      <c r="I185" s="17"/>
      <c r="J185" s="351" t="s">
        <v>323</v>
      </c>
      <c r="K185" s="351"/>
      <c r="P185" s="26"/>
      <c r="Q185" s="26"/>
      <c r="R185" s="28"/>
      <c r="S185" s="29"/>
      <c r="T185" s="30"/>
      <c r="U185" s="30"/>
      <c r="V185" s="26"/>
    </row>
    <row r="186" spans="1:22" ht="15.75" customHeight="1" x14ac:dyDescent="0.45">
      <c r="A186" s="17"/>
      <c r="B186" s="278" t="s">
        <v>243</v>
      </c>
      <c r="C186" s="279"/>
      <c r="D186" s="273"/>
      <c r="E186" s="274"/>
      <c r="F186" s="241"/>
      <c r="G186" s="242"/>
      <c r="H186" s="231"/>
      <c r="I186" s="17"/>
      <c r="J186" s="351" t="s">
        <v>344</v>
      </c>
      <c r="K186" s="351"/>
      <c r="P186" s="26"/>
      <c r="Q186" s="26"/>
      <c r="R186" s="28"/>
      <c r="S186" s="29"/>
      <c r="T186" s="30"/>
      <c r="U186" s="30"/>
      <c r="V186" s="26"/>
    </row>
    <row r="187" spans="1:22" ht="30.75" customHeight="1" x14ac:dyDescent="0.45">
      <c r="A187" s="17"/>
      <c r="B187" s="278" t="s">
        <v>244</v>
      </c>
      <c r="C187" s="279"/>
      <c r="D187" s="273"/>
      <c r="E187" s="274"/>
      <c r="F187" s="241"/>
      <c r="G187" s="242"/>
      <c r="H187" s="231"/>
      <c r="I187" s="17"/>
      <c r="J187" s="351" t="s">
        <v>345</v>
      </c>
      <c r="K187" s="351"/>
      <c r="P187" s="26"/>
      <c r="Q187" s="26"/>
      <c r="R187" s="28"/>
      <c r="S187" s="29"/>
      <c r="T187" s="30"/>
      <c r="U187" s="30"/>
      <c r="V187" s="26"/>
    </row>
    <row r="188" spans="1:22" ht="15.75" customHeight="1" x14ac:dyDescent="0.45">
      <c r="A188" s="17"/>
      <c r="B188" s="278" t="s">
        <v>245</v>
      </c>
      <c r="C188" s="279"/>
      <c r="D188" s="273"/>
      <c r="E188" s="274"/>
      <c r="F188" s="241"/>
      <c r="G188" s="242"/>
      <c r="H188" s="231"/>
      <c r="I188" s="17"/>
      <c r="J188" s="403"/>
      <c r="K188" s="403"/>
      <c r="P188" s="26"/>
      <c r="Q188" s="26"/>
      <c r="R188" s="28"/>
      <c r="S188" s="29"/>
      <c r="T188" s="30"/>
      <c r="U188" s="30"/>
      <c r="V188" s="26"/>
    </row>
    <row r="189" spans="1:22" ht="15.75" customHeight="1" x14ac:dyDescent="0.45">
      <c r="A189" s="17"/>
      <c r="B189" s="278" t="s">
        <v>246</v>
      </c>
      <c r="C189" s="279"/>
      <c r="D189" s="273"/>
      <c r="E189" s="274"/>
      <c r="F189" s="241"/>
      <c r="G189" s="242"/>
      <c r="H189" s="231"/>
      <c r="I189" s="17"/>
      <c r="J189" s="403"/>
      <c r="K189" s="403"/>
      <c r="P189" s="26"/>
      <c r="Q189" s="26"/>
      <c r="R189" s="28"/>
      <c r="S189" s="29"/>
      <c r="T189" s="30"/>
      <c r="U189" s="30"/>
      <c r="V189" s="26"/>
    </row>
    <row r="190" spans="1:22" ht="15.75" customHeight="1" x14ac:dyDescent="0.45">
      <c r="A190" s="17"/>
      <c r="B190" s="329" t="s">
        <v>342</v>
      </c>
      <c r="C190" s="279"/>
      <c r="D190" s="273"/>
      <c r="E190" s="274"/>
      <c r="F190" s="241"/>
      <c r="G190" s="242"/>
      <c r="H190" s="231"/>
      <c r="I190" s="17"/>
      <c r="J190" s="130"/>
      <c r="K190" s="130"/>
      <c r="P190" s="26"/>
      <c r="Q190" s="26"/>
      <c r="R190" s="28"/>
      <c r="S190" s="29"/>
      <c r="T190" s="30"/>
      <c r="U190" s="30"/>
      <c r="V190" s="26"/>
    </row>
    <row r="191" spans="1:22" ht="15.75" customHeight="1" x14ac:dyDescent="0.45">
      <c r="A191" s="17"/>
      <c r="B191" s="278" t="s">
        <v>247</v>
      </c>
      <c r="C191" s="279"/>
      <c r="D191" s="273"/>
      <c r="E191" s="274"/>
      <c r="F191" s="241"/>
      <c r="G191" s="242"/>
      <c r="H191" s="231"/>
      <c r="I191" s="17"/>
      <c r="J191" s="133"/>
      <c r="K191" s="130"/>
      <c r="P191" s="26"/>
      <c r="Q191" s="26"/>
      <c r="R191" s="28"/>
      <c r="S191" s="29"/>
      <c r="T191" s="30"/>
      <c r="U191" s="30"/>
      <c r="V191" s="26"/>
    </row>
    <row r="192" spans="1:22" ht="15.75" customHeight="1" x14ac:dyDescent="0.45">
      <c r="A192" s="17"/>
      <c r="B192" s="278" t="s">
        <v>248</v>
      </c>
      <c r="C192" s="279"/>
      <c r="D192" s="273"/>
      <c r="E192" s="274"/>
      <c r="F192" s="241"/>
      <c r="G192" s="242"/>
      <c r="H192" s="231"/>
      <c r="I192" s="17"/>
      <c r="J192" s="133"/>
      <c r="K192" s="130"/>
      <c r="P192" s="26"/>
      <c r="Q192" s="26"/>
      <c r="R192" s="28"/>
      <c r="S192" s="29"/>
      <c r="T192" s="30"/>
      <c r="U192" s="30"/>
      <c r="V192" s="26"/>
    </row>
    <row r="193" spans="1:22" ht="15.75" customHeight="1" x14ac:dyDescent="0.45">
      <c r="A193" s="17"/>
      <c r="B193" s="278" t="s">
        <v>249</v>
      </c>
      <c r="C193" s="279"/>
      <c r="D193" s="273"/>
      <c r="E193" s="274"/>
      <c r="F193" s="241"/>
      <c r="G193" s="242"/>
      <c r="H193" s="231"/>
      <c r="I193" s="17"/>
      <c r="J193" s="127"/>
      <c r="K193" s="132"/>
      <c r="L193" s="32"/>
      <c r="M193" s="33"/>
      <c r="P193" s="26"/>
      <c r="Q193" s="26"/>
      <c r="R193" s="28"/>
      <c r="S193" s="29"/>
      <c r="T193" s="30"/>
      <c r="U193" s="30"/>
      <c r="V193" s="26"/>
    </row>
    <row r="194" spans="1:22" ht="21" customHeight="1" x14ac:dyDescent="0.45">
      <c r="A194" s="17"/>
      <c r="B194" s="271" t="s">
        <v>16</v>
      </c>
      <c r="C194" s="272"/>
      <c r="D194" s="273"/>
      <c r="E194" s="274"/>
      <c r="F194" s="243"/>
      <c r="G194" s="280" t="str">
        <f>IF(E173="","",IF(AND(E180="",E181=""),"",IF(D151&lt;&gt;"Pay Stubs","", IF(YEAR(D153)=YEAR(E153), IF(OR(F194="", F194 = 0), (SUM(C194:E194)/3)*VLOOKUP(H149, PayPeriods, 3, FALSE), (F194/H153)*260), IF(G151=0,0,IF(OR(F194="", F194 = 0), SUM(C194:E194)/3*VLOOKUP(H149, PayPeriods, 3, FALSE), (F194/G151)*VLOOKUP(H149,PayPeriods,3,FALSE)))))))</f>
        <v/>
      </c>
      <c r="H194" s="235"/>
      <c r="I194" s="17"/>
      <c r="J194" s="403" t="s">
        <v>324</v>
      </c>
      <c r="K194" s="403"/>
      <c r="L194" s="32"/>
      <c r="M194" s="33"/>
      <c r="P194" s="26"/>
      <c r="Q194" s="26"/>
      <c r="R194" s="28"/>
      <c r="S194" s="29"/>
      <c r="T194" s="30"/>
      <c r="U194" s="30"/>
      <c r="V194" s="26"/>
    </row>
    <row r="195" spans="1:22" ht="30" customHeight="1" x14ac:dyDescent="0.45">
      <c r="A195" s="17"/>
      <c r="B195" s="271" t="s">
        <v>33</v>
      </c>
      <c r="C195" s="272"/>
      <c r="D195" s="273"/>
      <c r="E195" s="274"/>
      <c r="F195" s="243"/>
      <c r="G195" s="281" t="str">
        <f>IF(E173="","",IF(AND(E180="",E181=""),"",IF(D151&lt;&gt;"Pay Stubs","", IF(YEAR(D153)=YEAR(E153), IF(OR(F195="", F195 = 0), (SUM(C195:E195)/3)*VLOOKUP(H149, PayPeriods, 3, FALSE), (F195/H153)*260), IF(G151=0,0,IF(OR(F195="", F195 = 0), SUM(C195:E195)/3*VLOOKUP(H149, PayPeriods, 3, FALSE), (F195/G151)*VLOOKUP(H149,PayPeriods,3,FALSE)))))))</f>
        <v/>
      </c>
      <c r="H195" s="235"/>
      <c r="I195" s="17"/>
      <c r="J195" s="403" t="s">
        <v>325</v>
      </c>
      <c r="K195" s="403"/>
      <c r="L195" s="32"/>
      <c r="M195" s="33"/>
      <c r="P195" s="26"/>
      <c r="Q195" s="26"/>
      <c r="R195" s="28"/>
      <c r="S195" s="29"/>
      <c r="T195" s="30"/>
      <c r="U195" s="30"/>
      <c r="V195" s="26"/>
    </row>
    <row r="196" spans="1:22" ht="15.75" customHeight="1" x14ac:dyDescent="0.45">
      <c r="A196" s="17"/>
      <c r="B196" s="259" t="s">
        <v>103</v>
      </c>
      <c r="C196" s="272"/>
      <c r="D196" s="273"/>
      <c r="E196" s="274"/>
      <c r="F196" s="243"/>
      <c r="G196" s="280" t="str">
        <f>IF(E173 = "", "", IF(AND(E180 = "", E181=""), "", IF(D151 = "Pay Stubs", (G184+G194+G195), "")))</f>
        <v/>
      </c>
      <c r="H196" s="157" t="str">
        <f>IF(E173= "", "", IF(AND(E180="", E181 = ""), "", IF(D151 = "Pay Stubs", IF(YEAR(D153) = YEAR(F153), (F196/H153) *260, IF(G151 = 0, 0, (F196/G151)*VLOOKUP(H149,PayPeriods,3,FALSE))), "")))</f>
        <v/>
      </c>
      <c r="I196" s="17"/>
      <c r="J196" s="403" t="s">
        <v>326</v>
      </c>
      <c r="K196" s="403"/>
      <c r="L196" s="32"/>
    </row>
    <row r="197" spans="1:22" ht="15.4" x14ac:dyDescent="0.45">
      <c r="A197" s="17"/>
      <c r="B197" s="114"/>
      <c r="C197" s="183"/>
      <c r="D197" s="183"/>
      <c r="E197" s="183"/>
      <c r="F197" s="183"/>
      <c r="G197" s="183"/>
      <c r="H197" s="183"/>
      <c r="I197" s="17"/>
      <c r="J197" s="351"/>
      <c r="K197" s="351"/>
      <c r="L197" s="32"/>
    </row>
    <row r="198" spans="1:22" ht="15.4" x14ac:dyDescent="0.45">
      <c r="A198" s="17"/>
      <c r="B198" s="282" t="str">
        <f>IF(D151 = "VOE", "", IF((F184+F194+F195) = 0, "",IF((F184+F194+F195) = F196, "", "Year to Date Base pay, Overtime and Other income do not add to the Gross Wages, please correct or explain.")))</f>
        <v/>
      </c>
      <c r="C198" s="73"/>
      <c r="D198" s="73"/>
      <c r="E198" s="183"/>
      <c r="F198" s="78"/>
      <c r="G198" s="78"/>
      <c r="H198" s="78"/>
      <c r="I198" s="22"/>
      <c r="J198" s="351"/>
      <c r="K198" s="351"/>
      <c r="L198" s="32"/>
    </row>
    <row r="199" spans="1:22" ht="15.4" x14ac:dyDescent="0.45">
      <c r="A199" s="17"/>
      <c r="B199" s="282" t="str">
        <f>IF(D151 = "VOE", "", IF(F196 &lt; E196, "Year to Date Gross Wages must be greater than or equal to the last pay stub", ""))</f>
        <v/>
      </c>
      <c r="C199" s="73"/>
      <c r="D199" s="73"/>
      <c r="E199" s="78"/>
      <c r="F199" s="78"/>
      <c r="G199" s="78"/>
      <c r="H199" s="78"/>
      <c r="I199" s="22"/>
      <c r="J199" s="351"/>
      <c r="K199" s="351"/>
      <c r="L199" s="32"/>
    </row>
    <row r="200" spans="1:22" ht="15.4" x14ac:dyDescent="0.45">
      <c r="A200" s="17"/>
      <c r="B200" s="73"/>
      <c r="C200" s="282"/>
      <c r="D200" s="73"/>
      <c r="E200" s="78"/>
      <c r="F200" s="78"/>
      <c r="G200" s="78"/>
      <c r="H200" s="78"/>
      <c r="I200" s="22"/>
      <c r="J200" s="351"/>
      <c r="K200" s="351"/>
      <c r="L200" s="32"/>
    </row>
    <row r="201" spans="1:22" ht="15.4" x14ac:dyDescent="0.45">
      <c r="A201" s="17"/>
      <c r="B201" s="283" t="str">
        <f xml:space="preserve"> IF(AND(B202 = "", B203 = ""), "", "If Regular Base Hours and/or Base Pay Rate are not provided on the check stubs, enter the numbers calculated below.")</f>
        <v/>
      </c>
      <c r="C201" s="282"/>
      <c r="D201" s="73"/>
      <c r="E201" s="78"/>
      <c r="F201" s="78"/>
      <c r="G201" s="78"/>
      <c r="H201" s="78"/>
      <c r="I201" s="22"/>
      <c r="J201" s="351"/>
      <c r="K201" s="351"/>
      <c r="L201" s="32"/>
    </row>
    <row r="202" spans="1:22" ht="15.4" x14ac:dyDescent="0.45">
      <c r="A202" s="17"/>
      <c r="B202" s="284" t="str">
        <f>IF(D151 = "Pay Stubs", IF(G183 = "Hourly Pay Rate", IF(AND(C202="", D202 = "", E202 = ""), "","Hours Calculator"), ""), "")</f>
        <v/>
      </c>
      <c r="C202" s="285" t="str">
        <f>IF(D151 = "Pay Stubs", IF(G183 = "Hourly Pay Rate", IF(C183 = "", "",C184/C183), ""), "")</f>
        <v/>
      </c>
      <c r="D202" s="285" t="str">
        <f>IF(D151 = "Pay Stubs", IF(G183 = "Hourly Pay Rate", IF(D183 = "", "", D184/D183), ""), "")</f>
        <v/>
      </c>
      <c r="E202" s="285" t="str">
        <f>IF(D151 = "Pay Stubs", IF(G183 = "Hourly Pay Rate", IF(E183 = "", "", E184/E183), ""), "")</f>
        <v/>
      </c>
      <c r="F202" s="78"/>
      <c r="G202" s="75"/>
      <c r="H202" s="73"/>
      <c r="I202" s="22"/>
      <c r="J202" s="351"/>
      <c r="K202" s="351"/>
      <c r="L202" s="25"/>
    </row>
    <row r="203" spans="1:22" ht="15.4" x14ac:dyDescent="0.45">
      <c r="A203" s="17"/>
      <c r="B203" s="284" t="str">
        <f>IF(D151 = "Pay Stubs", IF(G183 = "Hourly Pay Rate", IF(AND(C203="", D203 = "", E203 = ""), "","Rate Calculator"), ""), "")</f>
        <v/>
      </c>
      <c r="C203" s="286" t="str">
        <f>IF(D151 = "Pay Stubs", IF(G183="Hourly Pay Rate", IF(OR(C182 = "",C182 = 0), "", C184/C182),""), "")</f>
        <v/>
      </c>
      <c r="D203" s="286" t="str">
        <f>IF(D151="Pay Stubs",IF(G183="Hourly Pay Rate",IF(OR(D182="", D182 = 0),"",D184/D182), ""),"")</f>
        <v/>
      </c>
      <c r="E203" s="286" t="str">
        <f>IF(D151 = "Pay Stubs", IF(G183="Hourly Pay Rate", IF(OR(E182 = "",E182 = 0), "", E184/E182), ""), "")</f>
        <v/>
      </c>
      <c r="F203" s="73"/>
      <c r="G203" s="75"/>
      <c r="H203" s="73"/>
      <c r="I203" s="22"/>
      <c r="J203" s="351"/>
      <c r="K203" s="351"/>
      <c r="L203" s="16"/>
    </row>
    <row r="204" spans="1:22" ht="15.4" x14ac:dyDescent="0.45">
      <c r="A204" s="17"/>
      <c r="B204" s="78"/>
      <c r="C204" s="78"/>
      <c r="D204" s="78"/>
      <c r="E204" s="78"/>
      <c r="F204" s="78"/>
      <c r="G204" s="73"/>
      <c r="H204" s="287"/>
      <c r="I204" s="22"/>
      <c r="J204" s="351"/>
      <c r="K204" s="351"/>
      <c r="L204" s="16"/>
    </row>
    <row r="205" spans="1:22" ht="15.4" x14ac:dyDescent="0.45">
      <c r="A205" s="17"/>
      <c r="B205" s="73"/>
      <c r="C205" s="73"/>
      <c r="D205" s="73"/>
      <c r="E205" s="73"/>
      <c r="F205" s="73"/>
      <c r="G205" s="73"/>
      <c r="H205" s="73"/>
      <c r="I205" s="17"/>
      <c r="J205" s="351"/>
      <c r="K205" s="351"/>
      <c r="L205" s="16"/>
    </row>
    <row r="206" spans="1:22" ht="15.75" customHeight="1" thickBot="1" x14ac:dyDescent="0.5">
      <c r="A206" s="17"/>
      <c r="B206" s="184" t="s">
        <v>59</v>
      </c>
      <c r="C206" s="185"/>
      <c r="D206" s="186" t="str">
        <f>E5</f>
        <v>Name not entered on Household Summary</v>
      </c>
      <c r="E206" s="185"/>
      <c r="F206" s="185"/>
      <c r="G206" s="185"/>
      <c r="H206" s="321" t="s">
        <v>234</v>
      </c>
      <c r="I206" s="22"/>
      <c r="J206" s="351"/>
      <c r="K206" s="351"/>
      <c r="L206" s="16"/>
    </row>
    <row r="207" spans="1:22" ht="15.75" customHeight="1" thickTop="1" thickBot="1" x14ac:dyDescent="0.5">
      <c r="A207" s="17"/>
      <c r="B207" s="191"/>
      <c r="C207" s="188"/>
      <c r="D207" s="203"/>
      <c r="E207" s="200"/>
      <c r="F207" s="195"/>
      <c r="G207" s="195"/>
      <c r="H207" s="196"/>
      <c r="I207" s="22"/>
      <c r="J207" s="413" t="s">
        <v>330</v>
      </c>
      <c r="K207" s="413"/>
      <c r="L207" s="16"/>
    </row>
    <row r="208" spans="1:22" ht="16.5" customHeight="1" thickBot="1" x14ac:dyDescent="0.5">
      <c r="A208" s="17"/>
      <c r="B208" s="191" t="s">
        <v>64</v>
      </c>
      <c r="C208" s="188" t="s">
        <v>6</v>
      </c>
      <c r="D208" s="352"/>
      <c r="E208" s="353"/>
      <c r="F208" s="353"/>
      <c r="G208" s="354"/>
      <c r="H208" s="192" t="str">
        <f>IF(D210="VOE", E220, IF(D210 = "Pay Stubs", E232, ""))</f>
        <v/>
      </c>
      <c r="I208" s="22"/>
      <c r="J208" s="351" t="s">
        <v>336</v>
      </c>
      <c r="K208" s="351"/>
      <c r="L208" s="16"/>
    </row>
    <row r="209" spans="1:13" ht="15.75" customHeight="1" thickBot="1" x14ac:dyDescent="0.5">
      <c r="A209" s="17"/>
      <c r="B209" s="191"/>
      <c r="C209" s="188"/>
      <c r="D209" s="193"/>
      <c r="E209" s="194"/>
      <c r="F209" s="194"/>
      <c r="G209" s="195" t="s">
        <v>70</v>
      </c>
      <c r="H209" s="196" t="s">
        <v>61</v>
      </c>
      <c r="I209" s="22"/>
      <c r="J209" s="351" t="s">
        <v>313</v>
      </c>
      <c r="K209" s="351"/>
      <c r="L209" s="16"/>
    </row>
    <row r="210" spans="1:13" ht="15.75" customHeight="1" thickBot="1" x14ac:dyDescent="0.5">
      <c r="A210" s="17"/>
      <c r="B210" s="191"/>
      <c r="C210" s="197" t="s">
        <v>36</v>
      </c>
      <c r="D210" s="198"/>
      <c r="E210" s="199" t="str">
        <f>IF(ISNUMBER(SEARCH("VOE",D210)),"Warning: Fill VOE Sec Only!!","Warning: Fill PayStubs Sec Only!!")</f>
        <v>Warning: Fill PayStubs Sec Only!!</v>
      </c>
      <c r="F210" s="200"/>
      <c r="G210" s="201" t="e">
        <f>IF(OR(H208 = "Monthly", H208="Semi-Monthly"), IF(D210="VOE", H221, IF(D210 = "Pay Stubs", F234, "")), ROUNDUP(H210,0))</f>
        <v>#VALUE!</v>
      </c>
      <c r="H210" s="288" t="e">
        <f>G212/(VLOOKUP(H208, PayPeriods, 2, FALSE))</f>
        <v>#VALUE!</v>
      </c>
      <c r="I210" s="22"/>
      <c r="J210" s="351" t="s">
        <v>337</v>
      </c>
      <c r="K210" s="351"/>
      <c r="L210" s="16"/>
    </row>
    <row r="211" spans="1:13" ht="15.75" customHeight="1" thickBot="1" x14ac:dyDescent="0.5">
      <c r="A211" s="17"/>
      <c r="B211" s="191"/>
      <c r="C211" s="188"/>
      <c r="D211" s="203"/>
      <c r="E211" s="200"/>
      <c r="F211" s="195" t="s">
        <v>22</v>
      </c>
      <c r="G211" s="195" t="s">
        <v>72</v>
      </c>
      <c r="H211" s="196" t="s">
        <v>69</v>
      </c>
      <c r="I211" s="22"/>
      <c r="J211" s="351"/>
      <c r="K211" s="351"/>
      <c r="L211" s="16"/>
    </row>
    <row r="212" spans="1:13" ht="15.75" customHeight="1" thickBot="1" x14ac:dyDescent="0.5">
      <c r="A212" s="17"/>
      <c r="B212" s="187"/>
      <c r="C212" s="197" t="s">
        <v>0</v>
      </c>
      <c r="D212" s="290"/>
      <c r="E212" s="204" t="e">
        <f>CONCATENATE("1/1/",YEAR(F212))</f>
        <v>#VALUE!</v>
      </c>
      <c r="F212" s="205" t="str">
        <f>IF(D210 = "VOE", E221, IF(D210 = "Pay Stubs", IF(OR(C240 = "", D240="",E240 = ""), IF(OR(C239 = "",D239="", E239=""), "", E239), E240),""))</f>
        <v/>
      </c>
      <c r="G212" s="205" t="e">
        <f>IF(YEAR(D212) = YEAR(F212), F212-D212+1,F212-E212+1)</f>
        <v>#VALUE!</v>
      </c>
      <c r="H212" s="206" t="e">
        <f>ROUNDUP(G212*(5/7), 0)</f>
        <v>#VALUE!</v>
      </c>
      <c r="I212" s="17"/>
      <c r="J212" s="351"/>
      <c r="K212" s="351"/>
      <c r="L212" s="16"/>
    </row>
    <row r="213" spans="1:13" ht="15.75" customHeight="1" thickBot="1" x14ac:dyDescent="0.5">
      <c r="A213" s="17"/>
      <c r="B213" s="207"/>
      <c r="C213" s="208"/>
      <c r="D213" s="209"/>
      <c r="E213" s="210"/>
      <c r="F213" s="210"/>
      <c r="G213" s="211" t="s">
        <v>71</v>
      </c>
      <c r="H213" s="212" t="str">
        <f>IF(D210 = "VOE", IF(E218&gt;VLOOKUP(H208, PayPeriods, 6, FALSE), VLOOKUP(H208, PayPeriods, 6, FALSE), E218),IF(D210="Pay Stubs", IF((C241+D241+E241)/3 &gt; VLOOKUP(H208, PayPeriods, 6, FALSE), VLOOKUP(H208, PayPeriods, 6, FALSE), (C241+D241+E241)/3), ""))</f>
        <v/>
      </c>
      <c r="I213" s="22"/>
      <c r="J213" s="351"/>
      <c r="K213" s="351"/>
      <c r="L213" s="16"/>
    </row>
    <row r="214" spans="1:13" ht="15.75" customHeight="1" thickTop="1" x14ac:dyDescent="0.45">
      <c r="A214" s="17"/>
      <c r="B214" s="168"/>
      <c r="C214" s="78"/>
      <c r="D214" s="213"/>
      <c r="E214" s="214"/>
      <c r="F214" s="214"/>
      <c r="G214" s="78"/>
      <c r="H214" s="215"/>
      <c r="I214" s="22"/>
      <c r="J214" s="127"/>
      <c r="K214" s="128"/>
      <c r="L214" s="16"/>
    </row>
    <row r="215" spans="1:13" ht="15.75" customHeight="1" x14ac:dyDescent="0.45">
      <c r="A215" s="17"/>
      <c r="B215" s="216" t="s">
        <v>9</v>
      </c>
      <c r="C215" s="355" t="s">
        <v>38</v>
      </c>
      <c r="D215" s="355"/>
      <c r="E215" s="355"/>
      <c r="F215" s="355"/>
      <c r="G215" s="355"/>
      <c r="H215" s="356"/>
      <c r="I215" s="22"/>
      <c r="J215" s="404" t="s">
        <v>176</v>
      </c>
      <c r="K215" s="404"/>
      <c r="L215" s="16"/>
    </row>
    <row r="216" spans="1:13" ht="15.75" customHeight="1" x14ac:dyDescent="0.45">
      <c r="A216" s="17"/>
      <c r="B216" s="217"/>
      <c r="C216" s="78"/>
      <c r="D216" s="213"/>
      <c r="E216" s="218"/>
      <c r="F216" s="218"/>
      <c r="G216" s="78"/>
      <c r="H216" s="219"/>
      <c r="I216" s="22"/>
      <c r="J216" s="403"/>
      <c r="K216" s="403"/>
      <c r="L216" s="16"/>
    </row>
    <row r="217" spans="1:13" ht="24.75" customHeight="1" thickBot="1" x14ac:dyDescent="0.5">
      <c r="A217" s="17"/>
      <c r="B217" s="217"/>
      <c r="C217" s="73"/>
      <c r="D217" s="73"/>
      <c r="E217" s="220" t="s">
        <v>37</v>
      </c>
      <c r="F217" s="221" t="s">
        <v>50</v>
      </c>
      <c r="G217" s="221" t="s">
        <v>49</v>
      </c>
      <c r="H217" s="221" t="s">
        <v>51</v>
      </c>
      <c r="I217" s="24"/>
      <c r="J217" s="403" t="s">
        <v>314</v>
      </c>
      <c r="K217" s="403"/>
      <c r="L217" s="16"/>
    </row>
    <row r="218" spans="1:13" ht="15.75" customHeight="1" thickBot="1" x14ac:dyDescent="0.5">
      <c r="A218" s="17"/>
      <c r="B218" s="168"/>
      <c r="C218" s="406" t="s">
        <v>34</v>
      </c>
      <c r="D218" s="407"/>
      <c r="E218" s="222"/>
      <c r="F218" s="223"/>
      <c r="G218" s="224"/>
      <c r="H218" s="225"/>
      <c r="I218" s="22"/>
      <c r="J218" s="403"/>
      <c r="K218" s="403"/>
      <c r="L218" s="16"/>
    </row>
    <row r="219" spans="1:13" ht="15.75" thickBot="1" x14ac:dyDescent="0.5">
      <c r="A219" s="17"/>
      <c r="B219" s="357" t="str">
        <f>IF(D210 = "VOE", IF(G219 = "Hourly Pay Rate", IF(E218&gt;VLOOKUP(H208,PayPeriods,6,FALSE),CONCATENATE("    Average hours &gt; ", ROUND(VLOOKUP(H208, PayPeriods, 6, FALSE),2), " (Standard Work Hours in Year / Pay Periods in Year);  ", ROUND(VLOOKUP(H208, PayPeriods, 6, FALSE),2), " hours used."), ""), ""), "")</f>
        <v/>
      </c>
      <c r="C219" s="408" t="s">
        <v>27</v>
      </c>
      <c r="D219" s="409"/>
      <c r="E219" s="327"/>
      <c r="F219" s="226" t="s">
        <v>99</v>
      </c>
      <c r="G219" s="358"/>
      <c r="H219" s="359"/>
      <c r="I219" s="22"/>
      <c r="J219" s="129" t="s">
        <v>315</v>
      </c>
      <c r="K219" s="130" t="s">
        <v>316</v>
      </c>
      <c r="L219" s="16"/>
    </row>
    <row r="220" spans="1:13" ht="15.75" customHeight="1" x14ac:dyDescent="0.45">
      <c r="A220" s="17"/>
      <c r="B220" s="357"/>
      <c r="C220" s="406" t="s">
        <v>35</v>
      </c>
      <c r="D220" s="407"/>
      <c r="E220" s="227"/>
      <c r="F220" s="360" t="str">
        <f>IF(AND(E220 &lt;&gt; "Monthly", E220 &lt;&gt; "Semi-Monthly", H221&gt;0), "Payroll Frequency changed, delete value in H66", "")</f>
        <v/>
      </c>
      <c r="G220" s="361"/>
      <c r="H220" s="362"/>
      <c r="I220" s="56">
        <f>IF(F220 = "Enter # of Pay Periods to Date", 50, 0)</f>
        <v>0</v>
      </c>
      <c r="J220" s="403" t="s">
        <v>317</v>
      </c>
      <c r="K220" s="403"/>
      <c r="L220" s="16"/>
    </row>
    <row r="221" spans="1:13" ht="15.75" customHeight="1" x14ac:dyDescent="0.45">
      <c r="A221" s="17"/>
      <c r="B221" s="357"/>
      <c r="C221" s="406" t="s">
        <v>22</v>
      </c>
      <c r="D221" s="407"/>
      <c r="E221" s="228"/>
      <c r="F221" s="363" t="str">
        <f>IF(D210 = "VOE", IF(H208 &lt;&gt; "", IF(H208 = "Annual", "1 pay period", IF(OR(E220="Semi-Monthly", E220 = "Monthly"), "Enter # of Pay Periods to Date", IF(E221 = "", "",CONCATENATE(G210," pay periods to date")))), ""), "")</f>
        <v/>
      </c>
      <c r="G221" s="363"/>
      <c r="H221" s="229"/>
      <c r="I221" s="31"/>
      <c r="J221" s="351" t="s">
        <v>318</v>
      </c>
      <c r="K221" s="351"/>
      <c r="L221" s="16"/>
    </row>
    <row r="222" spans="1:13" ht="15.4" x14ac:dyDescent="0.45">
      <c r="A222" s="17"/>
      <c r="B222" s="357"/>
      <c r="C222" s="364" t="s">
        <v>8</v>
      </c>
      <c r="D222" s="365"/>
      <c r="E222" s="230"/>
      <c r="F222" s="171" t="str">
        <f>IF(G222 = "", "", IF(G222 = 0, 0, G222/VLOOKUP(H208, PayPeriods, 3, FALSE)))</f>
        <v/>
      </c>
      <c r="G222" s="157" t="str">
        <f>IF(OR(G219="", E220 = "", E221=""), "", IF(D210="VOE",IF(G219="Hourly Pay Rate",H213*E219*VLOOKUP(H208, PayPeriods, 4, FALSE) *(VLOOKUP(H208,PayPeriods,3,FALSE)),E219*VLOOKUP(G219,PayRates,2,FALSE)),""))</f>
        <v/>
      </c>
      <c r="H222" s="231"/>
      <c r="I222" s="23"/>
      <c r="J222" s="351"/>
      <c r="K222" s="351"/>
      <c r="L222" s="16"/>
    </row>
    <row r="223" spans="1:13" ht="14.25" customHeight="1" x14ac:dyDescent="0.45">
      <c r="A223" s="17"/>
      <c r="B223" s="232"/>
      <c r="C223" s="364" t="s">
        <v>16</v>
      </c>
      <c r="D223" s="365"/>
      <c r="E223" s="230"/>
      <c r="F223" s="233" t="str">
        <f>IF(OR(G219="", E220 = "", E221=""), "", IF(D210="VOE",IF(YEAR(D212) = YEAR(E212), (E223/H212)*VLOOKUP(H208, PayPeriods, 5,FALSE), IF(G210 = 0, 0, E223/G210)), ""))</f>
        <v/>
      </c>
      <c r="G223" s="234" t="str">
        <f>IF(OR(G219="", E220 = "", E221=""), "", IF(D210= "VOE", IF(YEAR(D212) = YEAR(E212), (E223/H212)*VLOOKUP(H208, PayPeriods, 5, FALSE) * VLOOKUP(H208, PayPeriods, 3,FALSE), IF(G210 = 0, 0, (E223/G210)*VLOOKUP(H208, PayPeriods, 3, FALSE))), ""))</f>
        <v/>
      </c>
      <c r="H223" s="235"/>
      <c r="I223" s="23"/>
      <c r="J223" s="351"/>
      <c r="K223" s="351"/>
      <c r="L223" s="26"/>
      <c r="M223" s="26"/>
    </row>
    <row r="224" spans="1:13" ht="14.25" customHeight="1" x14ac:dyDescent="0.45">
      <c r="A224" s="17"/>
      <c r="B224" s="236"/>
      <c r="C224" s="366" t="s">
        <v>29</v>
      </c>
      <c r="D224" s="367"/>
      <c r="E224" s="237"/>
      <c r="F224" s="238"/>
      <c r="G224" s="239"/>
      <c r="H224" s="240"/>
      <c r="I224" s="23"/>
      <c r="J224" s="403" t="s">
        <v>319</v>
      </c>
      <c r="K224" s="403"/>
      <c r="L224" s="26"/>
      <c r="M224" s="26"/>
    </row>
    <row r="225" spans="1:13" ht="16.5" customHeight="1" x14ac:dyDescent="0.45">
      <c r="A225" s="17"/>
      <c r="B225" s="236"/>
      <c r="C225" s="368"/>
      <c r="D225" s="369"/>
      <c r="E225" s="241"/>
      <c r="F225" s="242" t="str">
        <f>IF(OR(G219="", E220 = "", E221=""), "", IF(D210="VOE", IF(YEAR(D212) = YEAR(E212), (E225/H212)*VLOOKUP(H208, PayPeriods, 5,FALSE), IF(G210 = 0, 0, E225/G210)),""))</f>
        <v/>
      </c>
      <c r="G225" s="180" t="str">
        <f>IF(OR(G219="", E220 = "", E221=""), "", IF(D210 = "VOE", IF(YEAR(D212) = YEAR(E212), (E225/H212)*VLOOKUP(H208, PayPeriods, 5, FALSE) * VLOOKUP(H208, PayPeriods, 3,FALSE), IF(G210 = 0, 0, E225/G210)*VLOOKUP(H208, PayPeriods, 3, FALSE)), ""))</f>
        <v/>
      </c>
      <c r="H225" s="231"/>
      <c r="I225" s="23"/>
      <c r="J225" s="403"/>
      <c r="K225" s="403"/>
      <c r="L225" s="26"/>
      <c r="M225" s="26"/>
    </row>
    <row r="226" spans="1:13" ht="15.75" customHeight="1" x14ac:dyDescent="0.45">
      <c r="A226" s="17"/>
      <c r="B226" s="236"/>
      <c r="C226" s="364" t="s">
        <v>39</v>
      </c>
      <c r="D226" s="365"/>
      <c r="E226" s="243"/>
      <c r="F226" s="244"/>
      <c r="G226" s="157" t="str">
        <f>IF(OR(G219="", E220 = "", E221=""), "", IF(D210 = "VOE", SUM(G222:G225),""))</f>
        <v/>
      </c>
      <c r="H226" s="155" t="str">
        <f>IF(OR(G219="",E220="",E221=""),"",IF(D210="VOE",IF(YEAR(D212) = YEAR(F212), (E226/H212) *260, IF(G210=0,0,(E226/G210)*VLOOKUP(H208,PayPeriods,3,FALSE))),""))</f>
        <v/>
      </c>
      <c r="I226" s="22"/>
      <c r="J226" s="403"/>
      <c r="K226" s="403"/>
      <c r="L226" s="26"/>
      <c r="M226" s="26"/>
    </row>
    <row r="227" spans="1:13" ht="15.75" customHeight="1" x14ac:dyDescent="0.45">
      <c r="A227" s="17"/>
      <c r="B227" s="236"/>
      <c r="C227" s="364" t="str">
        <f>IF(E221="","Gross Pay Prior Year",CONCATENATE("Gross Pay ",YEAR(E221)-1))</f>
        <v>Gross Pay Prior Year</v>
      </c>
      <c r="D227" s="365"/>
      <c r="E227" s="243"/>
      <c r="F227" s="183"/>
      <c r="G227" s="183"/>
      <c r="H227" s="245"/>
      <c r="I227" s="22"/>
      <c r="J227" s="351" t="s">
        <v>320</v>
      </c>
      <c r="K227" s="351"/>
      <c r="L227" s="25"/>
    </row>
    <row r="228" spans="1:13" ht="15.75" thickBot="1" x14ac:dyDescent="0.5">
      <c r="A228" s="17"/>
      <c r="B228" s="246"/>
      <c r="C228" s="364" t="str">
        <f>IF(E221="","Gross Pay Prior Year",CONCATENATE("Gross Pay ",YEAR(E221)-2))</f>
        <v>Gross Pay Prior Year</v>
      </c>
      <c r="D228" s="365"/>
      <c r="E228" s="247"/>
      <c r="F228" s="183"/>
      <c r="G228" s="183"/>
      <c r="H228" s="245"/>
      <c r="I228" s="22"/>
      <c r="J228" s="351"/>
      <c r="K228" s="351"/>
      <c r="L228" s="25"/>
    </row>
    <row r="229" spans="1:13" ht="15.4" x14ac:dyDescent="0.45">
      <c r="A229" s="17"/>
      <c r="B229" s="168"/>
      <c r="C229" s="78"/>
      <c r="D229" s="78"/>
      <c r="E229" s="183"/>
      <c r="F229" s="183"/>
      <c r="G229" s="183"/>
      <c r="H229" s="245"/>
      <c r="I229" s="22"/>
      <c r="J229" s="131"/>
      <c r="K229" s="129"/>
      <c r="L229" s="25"/>
    </row>
    <row r="230" spans="1:13" ht="15" customHeight="1" x14ac:dyDescent="0.45">
      <c r="A230" s="17"/>
      <c r="B230" s="410" t="str">
        <f>IF(D210="VOE", IF(E222+E223+E225= E226, "", "Base Pay + Overtime + Commissions/Tips do not add to the Gross Pay (Current Year).  Please correct the numbers or explain the difference."), "")</f>
        <v/>
      </c>
      <c r="C230" s="411"/>
      <c r="D230" s="411"/>
      <c r="E230" s="411"/>
      <c r="F230" s="411"/>
      <c r="G230" s="411"/>
      <c r="H230" s="412"/>
      <c r="I230" s="22"/>
      <c r="J230" s="131"/>
      <c r="K230" s="129"/>
      <c r="L230" s="25"/>
    </row>
    <row r="231" spans="1:13" ht="15.75" thickBot="1" x14ac:dyDescent="0.5">
      <c r="A231" s="17"/>
      <c r="B231" s="236"/>
      <c r="C231" s="405"/>
      <c r="D231" s="405"/>
      <c r="E231" s="70"/>
      <c r="F231" s="70"/>
      <c r="G231" s="248" t="s">
        <v>7</v>
      </c>
      <c r="H231" s="249">
        <f>IF(OR(C240 = "", D240="", E240=""), IF(OR(C239 = "", D239 = "", E239 = ""), (E238-C238)/2, (E239-C239)/2), (E240-C240)/2)</f>
        <v>0</v>
      </c>
      <c r="I231" s="22"/>
      <c r="J231" s="351"/>
      <c r="K231" s="351"/>
    </row>
    <row r="232" spans="1:13" ht="16.5" customHeight="1" thickBot="1" x14ac:dyDescent="0.5">
      <c r="A232" s="17"/>
      <c r="B232" s="250" t="s">
        <v>17</v>
      </c>
      <c r="C232" s="370" t="s">
        <v>115</v>
      </c>
      <c r="D232" s="370"/>
      <c r="E232" s="251"/>
      <c r="F232" s="371" t="s">
        <v>54</v>
      </c>
      <c r="G232" s="371"/>
      <c r="H232" s="252" t="str">
        <f>IF(OR(H231="", H231 = 0, H231&gt;31), "", IF(H231 &gt;20, "Monthly", IF(H231&gt;14, "Semi-Monthly", IF(H231&gt;9, "Bi-Weekly", "Weekly"))))</f>
        <v/>
      </c>
      <c r="I232" s="22"/>
      <c r="J232" s="404" t="s">
        <v>229</v>
      </c>
      <c r="K232" s="404"/>
    </row>
    <row r="233" spans="1:13" ht="15.4" x14ac:dyDescent="0.45">
      <c r="A233" s="17"/>
      <c r="B233" s="253"/>
      <c r="C233" s="254"/>
      <c r="D233" s="254"/>
      <c r="E233" s="254"/>
      <c r="F233" s="255"/>
      <c r="G233" s="255"/>
      <c r="H233" s="252"/>
      <c r="I233" s="22"/>
      <c r="J233" s="351"/>
      <c r="K233" s="351"/>
    </row>
    <row r="234" spans="1:13" ht="15.75" customHeight="1" x14ac:dyDescent="0.45">
      <c r="A234" s="17"/>
      <c r="B234" s="168"/>
      <c r="C234" s="372" t="str">
        <f>IF(D210="Pay Stubs",IF(H208&lt;&gt;"",IF(OR(H208="Semi-Monthly",H208="Monthly"),"Enter number of Pay Periods to Date", IF(F234&gt;0,"Payroll Frequency changed, delete value in F231", "")),""), "")</f>
        <v/>
      </c>
      <c r="D234" s="372"/>
      <c r="E234" s="372"/>
      <c r="F234" s="256"/>
      <c r="G234" s="257">
        <f>IF(C234 = "Enter number of Pay Periods to Date", 50, 0)</f>
        <v>0</v>
      </c>
      <c r="H234" s="252"/>
      <c r="I234" s="22"/>
      <c r="J234" s="403" t="s">
        <v>321</v>
      </c>
      <c r="K234" s="403"/>
    </row>
    <row r="235" spans="1:13" ht="35.25" customHeight="1" x14ac:dyDescent="0.45">
      <c r="A235" s="17"/>
      <c r="B235" s="217"/>
      <c r="C235" s="373" t="str">
        <f xml:space="preserve"> IF(AND(OR(G255="", G255 = 0), OR(H255="", H255=0)), "", IF(H231&gt;31, "Pay stubs do not appear to be consecutive based on dates entered.", IF(OR( E239 &lt; C239, E239 &lt;D239, E240 &lt; C240, E240 &lt;D240), "Pay Stubs may be out of order.  Please check dates.",IF(H232 = "", "", IF(E232 = H232, "", "If Payroll Frequency selected does not equal Recommended please provide an explanation.")))))</f>
        <v/>
      </c>
      <c r="D235" s="373"/>
      <c r="E235" s="373"/>
      <c r="F235" s="373"/>
      <c r="G235" s="373"/>
      <c r="H235" s="374"/>
      <c r="I235" s="22"/>
      <c r="J235" s="403"/>
      <c r="K235" s="403"/>
    </row>
    <row r="236" spans="1:13" ht="15.4" x14ac:dyDescent="0.45">
      <c r="A236" s="17"/>
      <c r="B236" s="168"/>
      <c r="C236" s="218"/>
      <c r="D236" s="78"/>
      <c r="E236" s="78"/>
      <c r="F236" s="78"/>
      <c r="G236" s="78"/>
      <c r="H236" s="219"/>
      <c r="I236" s="22"/>
      <c r="J236" s="351"/>
      <c r="K236" s="351"/>
    </row>
    <row r="237" spans="1:13" ht="24.75" customHeight="1" thickBot="1" x14ac:dyDescent="0.5">
      <c r="A237" s="17"/>
      <c r="B237" s="258"/>
      <c r="C237" s="221" t="s">
        <v>66</v>
      </c>
      <c r="D237" s="221" t="s">
        <v>67</v>
      </c>
      <c r="E237" s="221" t="s">
        <v>250</v>
      </c>
      <c r="F237" s="220" t="s">
        <v>53</v>
      </c>
      <c r="G237" s="221" t="s">
        <v>52</v>
      </c>
      <c r="H237" s="221" t="s">
        <v>51</v>
      </c>
      <c r="I237" s="17"/>
      <c r="J237" s="403" t="s">
        <v>322</v>
      </c>
      <c r="K237" s="403"/>
    </row>
    <row r="238" spans="1:13" ht="13.5" customHeight="1" x14ac:dyDescent="0.45">
      <c r="A238" s="17"/>
      <c r="B238" s="259" t="s">
        <v>100</v>
      </c>
      <c r="C238" s="260"/>
      <c r="D238" s="261"/>
      <c r="E238" s="262"/>
      <c r="F238" s="375" t="str">
        <f>IF(D210 = "Pay Stubs", IF(AND(H208 &lt;&gt; "", F212 &lt;&gt; ""), IF(H208 = "Annual", "1 pay period to date", IF(OR(H208="Semi-Monthly", H208 = "Monthly"), "", IF(E232 = "", "",CONCATENATE(G210," pay periods to date")))), ""), "")</f>
        <v/>
      </c>
      <c r="G238" s="378" t="str">
        <f>IF(D210 = "Pay Stubs", IF(G242 = "Hourly Pay Rate", IF((C241+D241+E241)/3&gt;VLOOKUP(H208,PayPeriods,6,FALSE),CONCATENATE("Average hours &gt; ", ROUND(VLOOKUP(H208, PayPeriods, 6, FALSE),2), " (Standard Work Hours in Year / Pay Periods in Year); ", ROUND(VLOOKUP(H208, PayPeriods, 6, FALSE),2), " hours used to calculate base pay."), ""), ""), "")</f>
        <v/>
      </c>
      <c r="H238" s="379"/>
      <c r="I238" s="17"/>
      <c r="J238" s="403"/>
      <c r="K238" s="403"/>
    </row>
    <row r="239" spans="1:13" ht="15.75" customHeight="1" x14ac:dyDescent="0.45">
      <c r="A239" s="17"/>
      <c r="B239" s="259" t="s">
        <v>101</v>
      </c>
      <c r="C239" s="263"/>
      <c r="D239" s="264"/>
      <c r="E239" s="265"/>
      <c r="F239" s="376"/>
      <c r="G239" s="380"/>
      <c r="H239" s="381"/>
      <c r="I239" s="34"/>
      <c r="J239" s="403" t="s">
        <v>341</v>
      </c>
      <c r="K239" s="403"/>
    </row>
    <row r="240" spans="1:13" ht="15.4" x14ac:dyDescent="0.45">
      <c r="A240" s="17"/>
      <c r="B240" s="259" t="s">
        <v>102</v>
      </c>
      <c r="C240" s="263"/>
      <c r="D240" s="264"/>
      <c r="E240" s="266"/>
      <c r="F240" s="376"/>
      <c r="G240" s="380"/>
      <c r="H240" s="381"/>
      <c r="I240" s="17"/>
      <c r="J240" s="403"/>
      <c r="K240" s="403"/>
    </row>
    <row r="241" spans="1:25" ht="15.75" thickBot="1" x14ac:dyDescent="0.5">
      <c r="A241" s="17"/>
      <c r="B241" s="267" t="s">
        <v>339</v>
      </c>
      <c r="C241" s="268"/>
      <c r="D241" s="269"/>
      <c r="E241" s="270"/>
      <c r="F241" s="377"/>
      <c r="G241" s="380"/>
      <c r="H241" s="381"/>
      <c r="I241" s="17"/>
      <c r="J241" s="403"/>
      <c r="K241" s="403"/>
    </row>
    <row r="242" spans="1:25" ht="15.75" thickBot="1" x14ac:dyDescent="0.5">
      <c r="A242" s="17"/>
      <c r="B242" s="271" t="s">
        <v>27</v>
      </c>
      <c r="C242" s="272"/>
      <c r="D242" s="273"/>
      <c r="E242" s="274"/>
      <c r="F242" s="275" t="s">
        <v>90</v>
      </c>
      <c r="G242" s="382"/>
      <c r="H242" s="383"/>
      <c r="I242" s="17"/>
      <c r="J242" s="351" t="s">
        <v>315</v>
      </c>
      <c r="K242" s="351"/>
      <c r="P242" s="25"/>
      <c r="Q242" s="26"/>
      <c r="R242" s="26"/>
      <c r="S242" s="26"/>
      <c r="T242" s="26"/>
      <c r="U242" s="26"/>
      <c r="V242" s="26"/>
      <c r="W242" s="26"/>
      <c r="X242" s="26"/>
      <c r="Y242" s="26"/>
    </row>
    <row r="243" spans="1:25" ht="15.75" customHeight="1" x14ac:dyDescent="0.45">
      <c r="A243" s="17"/>
      <c r="B243" s="276" t="s">
        <v>242</v>
      </c>
      <c r="C243" s="277">
        <f>SUM(C244:C252)</f>
        <v>0</v>
      </c>
      <c r="D243" s="277">
        <f t="shared" ref="D243:E243" si="4">SUM(D244:D252)</f>
        <v>0</v>
      </c>
      <c r="E243" s="277">
        <f t="shared" si="4"/>
        <v>0</v>
      </c>
      <c r="F243" s="277">
        <f>SUM(F244:F252)</f>
        <v>0</v>
      </c>
      <c r="G243" s="242" t="str">
        <f>IF(OR(E232 = "", G242 = ""), "", IF(AND(E239="", E240 = ""), "", IF(D210 = "Pay Stubs", IF(G242 = "Hourly Pay Rate", H213*E242*(VLOOKUP(H208,PayPeriods,3,FALSE)),E242*VLOOKUP(G242, PayRates, 2, FALSE)), "")))</f>
        <v/>
      </c>
      <c r="H243" s="231"/>
      <c r="I243" s="17"/>
      <c r="J243" s="351" t="s">
        <v>323</v>
      </c>
      <c r="K243" s="351"/>
      <c r="P243" s="27"/>
      <c r="Q243" s="26"/>
      <c r="R243" s="28"/>
      <c r="S243" s="29"/>
      <c r="T243" s="30"/>
      <c r="U243" s="30"/>
      <c r="V243" s="26"/>
    </row>
    <row r="244" spans="1:25" ht="15.75" customHeight="1" x14ac:dyDescent="0.45">
      <c r="A244" s="17"/>
      <c r="B244" s="278" t="s">
        <v>8</v>
      </c>
      <c r="C244" s="279"/>
      <c r="D244" s="273"/>
      <c r="E244" s="274"/>
      <c r="F244" s="241"/>
      <c r="G244" s="242"/>
      <c r="H244" s="231"/>
      <c r="I244" s="17"/>
      <c r="J244" s="127"/>
      <c r="K244" s="132"/>
      <c r="P244" s="26"/>
      <c r="Q244" s="26"/>
      <c r="R244" s="28"/>
      <c r="S244" s="29"/>
      <c r="T244" s="30"/>
      <c r="U244" s="30"/>
      <c r="V244" s="26"/>
    </row>
    <row r="245" spans="1:25" ht="15.75" customHeight="1" x14ac:dyDescent="0.45">
      <c r="A245" s="17"/>
      <c r="B245" s="278" t="s">
        <v>243</v>
      </c>
      <c r="C245" s="279"/>
      <c r="D245" s="273"/>
      <c r="E245" s="274"/>
      <c r="F245" s="241"/>
      <c r="G245" s="242"/>
      <c r="H245" s="231"/>
      <c r="I245" s="17"/>
      <c r="J245" s="351" t="s">
        <v>344</v>
      </c>
      <c r="K245" s="351"/>
      <c r="P245" s="26"/>
      <c r="Q245" s="26"/>
      <c r="R245" s="28"/>
      <c r="S245" s="29"/>
      <c r="T245" s="30"/>
      <c r="U245" s="30"/>
      <c r="V245" s="26"/>
    </row>
    <row r="246" spans="1:25" ht="30.75" customHeight="1" x14ac:dyDescent="0.45">
      <c r="A246" s="17"/>
      <c r="B246" s="278" t="s">
        <v>244</v>
      </c>
      <c r="C246" s="279"/>
      <c r="D246" s="273"/>
      <c r="E246" s="274"/>
      <c r="F246" s="241"/>
      <c r="G246" s="242"/>
      <c r="H246" s="231"/>
      <c r="I246" s="17"/>
      <c r="J246" s="351" t="s">
        <v>345</v>
      </c>
      <c r="K246" s="351"/>
      <c r="P246" s="26"/>
      <c r="Q246" s="26"/>
      <c r="R246" s="28"/>
      <c r="S246" s="29"/>
      <c r="T246" s="30"/>
      <c r="U246" s="30"/>
      <c r="V246" s="26"/>
    </row>
    <row r="247" spans="1:25" ht="15.75" customHeight="1" x14ac:dyDescent="0.45">
      <c r="A247" s="17"/>
      <c r="B247" s="278" t="s">
        <v>245</v>
      </c>
      <c r="C247" s="279"/>
      <c r="D247" s="273"/>
      <c r="E247" s="274"/>
      <c r="F247" s="241"/>
      <c r="G247" s="242"/>
      <c r="H247" s="231"/>
      <c r="I247" s="17"/>
      <c r="J247" s="133"/>
      <c r="K247" s="130"/>
      <c r="P247" s="26"/>
      <c r="Q247" s="26"/>
      <c r="R247" s="28"/>
      <c r="S247" s="29"/>
      <c r="T247" s="30"/>
      <c r="U247" s="30"/>
      <c r="V247" s="26"/>
    </row>
    <row r="248" spans="1:25" ht="15.75" customHeight="1" x14ac:dyDescent="0.45">
      <c r="A248" s="17"/>
      <c r="B248" s="278" t="s">
        <v>246</v>
      </c>
      <c r="C248" s="279"/>
      <c r="D248" s="273"/>
      <c r="E248" s="274"/>
      <c r="F248" s="241"/>
      <c r="G248" s="242"/>
      <c r="H248" s="231"/>
      <c r="I248" s="17"/>
      <c r="J248" s="133"/>
      <c r="K248" s="130"/>
      <c r="P248" s="26"/>
      <c r="Q248" s="26"/>
      <c r="R248" s="28"/>
      <c r="S248" s="29"/>
      <c r="T248" s="30"/>
      <c r="U248" s="30"/>
      <c r="V248" s="26"/>
    </row>
    <row r="249" spans="1:25" ht="15.75" customHeight="1" x14ac:dyDescent="0.45">
      <c r="A249" s="17"/>
      <c r="B249" s="329" t="s">
        <v>342</v>
      </c>
      <c r="C249" s="279"/>
      <c r="D249" s="273"/>
      <c r="E249" s="274"/>
      <c r="F249" s="241"/>
      <c r="G249" s="242"/>
      <c r="H249" s="231"/>
      <c r="I249" s="17"/>
      <c r="J249" s="133"/>
      <c r="K249" s="130"/>
      <c r="P249" s="26"/>
      <c r="Q249" s="26"/>
      <c r="R249" s="28"/>
      <c r="S249" s="29"/>
      <c r="T249" s="30"/>
      <c r="U249" s="30"/>
      <c r="V249" s="26"/>
    </row>
    <row r="250" spans="1:25" ht="15.75" customHeight="1" x14ac:dyDescent="0.45">
      <c r="A250" s="17"/>
      <c r="B250" s="278" t="s">
        <v>247</v>
      </c>
      <c r="C250" s="279"/>
      <c r="D250" s="273"/>
      <c r="E250" s="274"/>
      <c r="F250" s="241"/>
      <c r="G250" s="242"/>
      <c r="H250" s="231"/>
      <c r="I250" s="17"/>
      <c r="J250" s="133"/>
      <c r="K250" s="130"/>
      <c r="P250" s="26"/>
      <c r="Q250" s="26"/>
      <c r="R250" s="28"/>
      <c r="S250" s="29"/>
      <c r="T250" s="30"/>
      <c r="U250" s="30"/>
      <c r="V250" s="26"/>
    </row>
    <row r="251" spans="1:25" ht="15.75" customHeight="1" x14ac:dyDescent="0.45">
      <c r="A251" s="17"/>
      <c r="B251" s="278" t="s">
        <v>248</v>
      </c>
      <c r="C251" s="279"/>
      <c r="D251" s="273"/>
      <c r="E251" s="274"/>
      <c r="F251" s="241"/>
      <c r="G251" s="242"/>
      <c r="H251" s="231"/>
      <c r="I251" s="17"/>
      <c r="J251" s="133"/>
      <c r="K251" s="130"/>
      <c r="P251" s="26"/>
      <c r="Q251" s="26"/>
      <c r="R251" s="28"/>
      <c r="S251" s="29"/>
      <c r="T251" s="30"/>
      <c r="U251" s="30"/>
      <c r="V251" s="26"/>
    </row>
    <row r="252" spans="1:25" ht="15.75" customHeight="1" x14ac:dyDescent="0.45">
      <c r="A252" s="17"/>
      <c r="B252" s="278" t="s">
        <v>249</v>
      </c>
      <c r="C252" s="279"/>
      <c r="D252" s="273"/>
      <c r="E252" s="274"/>
      <c r="F252" s="241"/>
      <c r="G252" s="242"/>
      <c r="H252" s="231"/>
      <c r="I252" s="17"/>
      <c r="J252" s="127"/>
      <c r="K252" s="132"/>
      <c r="P252" s="26"/>
      <c r="Q252" s="26"/>
      <c r="R252" s="28"/>
      <c r="S252" s="29"/>
      <c r="T252" s="30"/>
      <c r="U252" s="30"/>
      <c r="V252" s="26"/>
    </row>
    <row r="253" spans="1:25" ht="15.75" customHeight="1" x14ac:dyDescent="0.45">
      <c r="A253" s="17"/>
      <c r="B253" s="271" t="s">
        <v>16</v>
      </c>
      <c r="C253" s="272"/>
      <c r="D253" s="273"/>
      <c r="E253" s="274"/>
      <c r="F253" s="243"/>
      <c r="G253" s="280" t="str">
        <f>IF(E232="","",IF(AND(E239="",E240=""),"",IF(D210&lt;&gt;"Pay Stubs","", IF(YEAR(D212)=YEAR(E212), IF(OR(F253="", F253 = 0), (SUM(C253:E253)/3)*VLOOKUP(H208, PayPeriods, 3, FALSE), (F253/H212)*260), IF(G210=0,0,IF(OR(F253="", F253 = 0), SUM(C253:E253)/3*VLOOKUP(H208, PayPeriods, 3, FALSE), (F253/G210)*VLOOKUP(H208,PayPeriods,3,FALSE)))))))</f>
        <v/>
      </c>
      <c r="H253" s="235"/>
      <c r="I253" s="17"/>
      <c r="J253" s="403" t="s">
        <v>324</v>
      </c>
      <c r="K253" s="403"/>
      <c r="P253" s="26"/>
      <c r="Q253" s="26"/>
      <c r="R253" s="28"/>
      <c r="S253" s="29"/>
      <c r="T253" s="30"/>
      <c r="U253" s="30"/>
      <c r="V253" s="26"/>
    </row>
    <row r="254" spans="1:25" ht="26.25" customHeight="1" x14ac:dyDescent="0.45">
      <c r="A254" s="17"/>
      <c r="B254" s="271" t="s">
        <v>33</v>
      </c>
      <c r="C254" s="272"/>
      <c r="D254" s="273"/>
      <c r="E254" s="274"/>
      <c r="F254" s="243"/>
      <c r="G254" s="281" t="str">
        <f>IF(E232="","",IF(AND(E239="",E240=""),"",IF(D210&lt;&gt;"Pay Stubs","", IF(YEAR(D212)=YEAR(E212), IF(OR(F254="", F254 = 0), (SUM(C254:E254)/3)*VLOOKUP(H208, PayPeriods, 3, FALSE), (F254/H212)*260), IF(G210=0,0,IF(OR(F254="", F254 = 0), SUM(C254:E254)/3*VLOOKUP(H208, PayPeriods, 3, FALSE), (F254/G210)*VLOOKUP(H208,PayPeriods,3,FALSE)))))))</f>
        <v/>
      </c>
      <c r="H254" s="235"/>
      <c r="I254" s="17"/>
      <c r="J254" s="403" t="s">
        <v>325</v>
      </c>
      <c r="K254" s="403"/>
      <c r="P254" s="26"/>
      <c r="Q254" s="26"/>
      <c r="R254" s="28"/>
      <c r="S254" s="29"/>
      <c r="T254" s="30"/>
      <c r="U254" s="30"/>
      <c r="V254" s="26"/>
    </row>
    <row r="255" spans="1:25" ht="15.75" customHeight="1" x14ac:dyDescent="0.45">
      <c r="A255" s="17"/>
      <c r="B255" s="259" t="s">
        <v>103</v>
      </c>
      <c r="C255" s="272"/>
      <c r="D255" s="273"/>
      <c r="E255" s="274"/>
      <c r="F255" s="243"/>
      <c r="G255" s="280" t="str">
        <f>IF(E232 = "", "", IF(AND(E239 = "", E240=""), "", IF(D210 = "Pay Stubs", (G243+G253+G254), "")))</f>
        <v/>
      </c>
      <c r="H255" s="157" t="str">
        <f>IF(E232= "", "", IF(AND(E239="", E240 = ""), "", IF(D210 = "Pay Stubs", IF(YEAR(D212) = YEAR(F212), (F255/H212) *260, IF(G210 = 0, 0, (F255/G210)*VLOOKUP(H208,PayPeriods,3,FALSE))), "")))</f>
        <v/>
      </c>
      <c r="I255" s="17"/>
      <c r="J255" s="403" t="s">
        <v>326</v>
      </c>
      <c r="K255" s="403"/>
      <c r="P255" s="26"/>
      <c r="Q255" s="26"/>
      <c r="R255" s="28"/>
      <c r="S255" s="29"/>
      <c r="T255" s="30"/>
      <c r="U255" s="30"/>
      <c r="V255" s="26"/>
    </row>
    <row r="256" spans="1:25" ht="15.75" customHeight="1" x14ac:dyDescent="0.45">
      <c r="A256" s="17"/>
      <c r="B256" s="114"/>
      <c r="C256" s="183"/>
      <c r="D256" s="183"/>
      <c r="E256" s="183"/>
      <c r="F256" s="183"/>
      <c r="G256" s="183"/>
      <c r="H256" s="183"/>
      <c r="I256" s="17"/>
      <c r="J256" s="127"/>
      <c r="K256" s="128"/>
      <c r="P256" s="26"/>
      <c r="Q256" s="26"/>
      <c r="R256" s="28"/>
      <c r="S256" s="29"/>
      <c r="T256" s="30"/>
      <c r="U256" s="30"/>
      <c r="V256" s="26"/>
    </row>
    <row r="257" spans="1:22" ht="15.75" customHeight="1" x14ac:dyDescent="0.45">
      <c r="A257" s="17"/>
      <c r="B257" s="282" t="str">
        <f>IF(D210 = "VOE", "", IF((F243+F253+F254) = 0, "",IF((F243+F253+F254) = F255, "", "Year to Date Base pay, Overtime and Other income do not add to the Gross Wages, please correct or explain.")))</f>
        <v/>
      </c>
      <c r="C257" s="73"/>
      <c r="D257" s="73"/>
      <c r="E257" s="183"/>
      <c r="F257" s="78"/>
      <c r="G257" s="78"/>
      <c r="H257" s="78"/>
      <c r="I257" s="22"/>
      <c r="J257" s="127"/>
      <c r="K257" s="128"/>
      <c r="P257" s="26"/>
      <c r="Q257" s="26"/>
      <c r="R257" s="28"/>
      <c r="S257" s="29"/>
      <c r="T257" s="30"/>
      <c r="U257" s="30"/>
      <c r="V257" s="26"/>
    </row>
    <row r="258" spans="1:22" ht="15.75" customHeight="1" x14ac:dyDescent="0.45">
      <c r="A258" s="17"/>
      <c r="B258" s="282" t="str">
        <f>IF(D210 = "VOE", "", IF(F255 &lt; E255, "Year to Date Gross Wages must be greater than or equal to the last pay stub", ""))</f>
        <v/>
      </c>
      <c r="C258" s="73"/>
      <c r="D258" s="73"/>
      <c r="E258" s="78"/>
      <c r="F258" s="78"/>
      <c r="G258" s="78"/>
      <c r="H258" s="78"/>
      <c r="I258" s="22"/>
      <c r="J258" s="127"/>
      <c r="K258" s="128"/>
      <c r="P258" s="26"/>
      <c r="Q258" s="26"/>
      <c r="R258" s="28"/>
      <c r="S258" s="29"/>
      <c r="T258" s="30"/>
      <c r="U258" s="30"/>
      <c r="V258" s="26"/>
    </row>
    <row r="259" spans="1:22" ht="15.75" customHeight="1" x14ac:dyDescent="0.45">
      <c r="A259" s="17"/>
      <c r="B259" s="73"/>
      <c r="C259" s="282"/>
      <c r="D259" s="73"/>
      <c r="E259" s="78"/>
      <c r="F259" s="78"/>
      <c r="G259" s="78"/>
      <c r="H259" s="78"/>
      <c r="I259" s="22"/>
      <c r="J259" s="127"/>
      <c r="K259" s="128"/>
      <c r="P259" s="26"/>
      <c r="Q259" s="26"/>
      <c r="R259" s="28"/>
      <c r="S259" s="29"/>
      <c r="T259" s="30"/>
      <c r="U259" s="30"/>
      <c r="V259" s="26"/>
    </row>
    <row r="260" spans="1:22" ht="15.75" customHeight="1" x14ac:dyDescent="0.45">
      <c r="A260" s="17"/>
      <c r="B260" s="283" t="str">
        <f xml:space="preserve"> IF(AND(B261 = "", B262 = ""), "", "If Regular Base Hours and/or Base Pay Rate are not provided on the check stubs, enter the numbers calculated below.")</f>
        <v/>
      </c>
      <c r="C260" s="282"/>
      <c r="D260" s="73"/>
      <c r="E260" s="78"/>
      <c r="F260" s="78"/>
      <c r="G260" s="78"/>
      <c r="H260" s="78"/>
      <c r="I260" s="22"/>
      <c r="J260" s="127"/>
      <c r="K260" s="128"/>
      <c r="L260" s="32"/>
      <c r="M260" s="33"/>
      <c r="P260" s="26"/>
      <c r="Q260" s="26"/>
      <c r="R260" s="28"/>
      <c r="S260" s="29"/>
      <c r="T260" s="30"/>
      <c r="U260" s="30"/>
      <c r="V260" s="26"/>
    </row>
    <row r="261" spans="1:22" ht="15.75" customHeight="1" x14ac:dyDescent="0.45">
      <c r="A261" s="17"/>
      <c r="B261" s="284" t="str">
        <f>IF(D210 = "Pay Stubs", IF(G242 = "Hourly Pay Rate", IF(AND(C261="", D261 = "", E261 = ""), "","Hours Calculator"), ""), "")</f>
        <v/>
      </c>
      <c r="C261" s="285" t="str">
        <f>IF(D210 = "Pay Stubs", IF(G242 = "Hourly Pay Rate", IF(C242 = "", "",C243/C242), ""), "")</f>
        <v/>
      </c>
      <c r="D261" s="285" t="str">
        <f>IF(D210 = "Pay Stubs", IF(G242 = "Hourly Pay Rate", IF(D242 = "", "", D243/D242), ""), "")</f>
        <v/>
      </c>
      <c r="E261" s="285" t="str">
        <f>IF(D210 = "Pay Stubs", IF(G242 = "Hourly Pay Rate", IF(E242 = "", "", E243/E242), ""), "")</f>
        <v/>
      </c>
      <c r="F261" s="78"/>
      <c r="G261" s="75"/>
      <c r="H261" s="73"/>
      <c r="I261" s="22"/>
      <c r="J261" s="127"/>
      <c r="K261" s="128"/>
      <c r="L261" s="32"/>
      <c r="M261" s="33"/>
      <c r="P261" s="26"/>
      <c r="Q261" s="26"/>
      <c r="R261" s="28"/>
      <c r="S261" s="29"/>
      <c r="T261" s="30"/>
      <c r="U261" s="30"/>
      <c r="V261" s="26"/>
    </row>
    <row r="262" spans="1:22" ht="15.4" x14ac:dyDescent="0.45">
      <c r="A262" s="17"/>
      <c r="B262" s="291"/>
      <c r="C262" s="286" t="str">
        <f>IF(D210 = "Pay Stubs", IF(G242="Hourly Pay Rate", IF(OR(C241 = "",C241 = 0), "", C243/C241),""), "")</f>
        <v/>
      </c>
      <c r="D262" s="286" t="str">
        <f>IF(D210="Pay Stubs",IF(G242="Hourly Pay Rate",IF(OR(D241="", D241 = 0),"",D243/D241), ""),"")</f>
        <v/>
      </c>
      <c r="E262" s="286" t="str">
        <f>IF(D210 = "Pay Stubs", IF(G242="Hourly Pay Rate", IF(OR(E241 = "",E241 = 0), "", E243/E241), ""), "")</f>
        <v/>
      </c>
      <c r="F262" s="73"/>
      <c r="G262" s="75"/>
      <c r="H262" s="73"/>
      <c r="I262" s="22"/>
      <c r="J262" s="127"/>
      <c r="K262" s="128"/>
      <c r="L262" s="32"/>
      <c r="M262" s="33"/>
      <c r="P262" s="26"/>
      <c r="Q262" s="26"/>
      <c r="R262" s="28"/>
      <c r="S262" s="29"/>
      <c r="T262" s="30"/>
      <c r="U262" s="30"/>
      <c r="V262" s="26"/>
    </row>
    <row r="263" spans="1:22" ht="15.4" x14ac:dyDescent="0.45">
      <c r="A263" s="17"/>
      <c r="B263" s="73"/>
      <c r="C263" s="78"/>
      <c r="D263" s="78"/>
      <c r="E263" s="78"/>
      <c r="F263" s="78"/>
      <c r="G263" s="73"/>
      <c r="H263" s="287"/>
      <c r="I263" s="22"/>
      <c r="J263" s="127"/>
      <c r="K263" s="128"/>
      <c r="L263" s="32"/>
    </row>
    <row r="264" spans="1:22" ht="15.75" customHeight="1" x14ac:dyDescent="0.45">
      <c r="A264" s="17"/>
      <c r="B264" s="114"/>
      <c r="C264" s="73"/>
      <c r="D264" s="73"/>
      <c r="E264" s="73"/>
      <c r="F264" s="73"/>
      <c r="G264" s="73"/>
      <c r="H264" s="73"/>
      <c r="I264" s="17"/>
      <c r="J264" s="127"/>
      <c r="K264" s="128"/>
      <c r="L264" s="32"/>
    </row>
    <row r="265" spans="1:22" ht="16.5" customHeight="1" thickBot="1" x14ac:dyDescent="0.5">
      <c r="A265" s="17"/>
      <c r="B265" s="384" t="s">
        <v>84</v>
      </c>
      <c r="C265" s="386" t="s">
        <v>290</v>
      </c>
      <c r="D265" s="387"/>
      <c r="E265" s="292"/>
      <c r="F265" s="388" t="s">
        <v>107</v>
      </c>
      <c r="G265" s="389"/>
      <c r="H265" s="293"/>
      <c r="I265" s="17"/>
      <c r="J265" s="402" t="s">
        <v>265</v>
      </c>
      <c r="K265" s="402"/>
      <c r="L265" s="32"/>
    </row>
    <row r="266" spans="1:22" ht="15.75" customHeight="1" x14ac:dyDescent="0.45">
      <c r="A266" s="17"/>
      <c r="B266" s="385"/>
      <c r="C266" s="70"/>
      <c r="D266" s="70"/>
      <c r="E266" s="70"/>
      <c r="F266" s="70"/>
      <c r="G266" s="70"/>
      <c r="H266" s="146"/>
      <c r="I266" s="17"/>
      <c r="J266" s="351" t="s">
        <v>331</v>
      </c>
      <c r="K266" s="351"/>
      <c r="L266" s="32"/>
    </row>
    <row r="267" spans="1:22" ht="45.75" customHeight="1" thickBot="1" x14ac:dyDescent="0.5">
      <c r="A267" s="17"/>
      <c r="B267" s="236"/>
      <c r="C267" s="294">
        <f>52-E265</f>
        <v>52</v>
      </c>
      <c r="D267" s="295">
        <f>IF(E268= "", 52, 52-E268)</f>
        <v>52</v>
      </c>
      <c r="E267" s="220" t="s">
        <v>37</v>
      </c>
      <c r="F267" s="296" t="s">
        <v>50</v>
      </c>
      <c r="G267" s="296" t="s">
        <v>109</v>
      </c>
      <c r="H267" s="296" t="s">
        <v>108</v>
      </c>
      <c r="I267" s="17"/>
      <c r="J267" s="351" t="s">
        <v>332</v>
      </c>
      <c r="K267" s="351"/>
      <c r="L267" s="32"/>
    </row>
    <row r="268" spans="1:22" ht="15.75" customHeight="1" x14ac:dyDescent="0.45">
      <c r="A268" s="17"/>
      <c r="B268" s="357" t="str">
        <f>IF(E265 &gt;0, CONCATENATE(52-E265, " weeks employed in calendar year."), "")</f>
        <v/>
      </c>
      <c r="C268" s="391" t="s">
        <v>106</v>
      </c>
      <c r="D268" s="393"/>
      <c r="E268" s="297"/>
      <c r="F268" s="298"/>
      <c r="G268" s="299"/>
      <c r="H268" s="300"/>
      <c r="I268" s="17"/>
      <c r="J268" s="351"/>
      <c r="K268" s="351"/>
      <c r="L268" s="32"/>
    </row>
    <row r="269" spans="1:22" ht="15.75" customHeight="1" x14ac:dyDescent="0.45">
      <c r="A269" s="17"/>
      <c r="B269" s="357"/>
      <c r="C269" s="394" t="s">
        <v>34</v>
      </c>
      <c r="D269" s="395"/>
      <c r="E269" s="301"/>
      <c r="F269" s="298"/>
      <c r="G269" s="299"/>
      <c r="H269" s="300"/>
      <c r="I269" s="17"/>
      <c r="J269" s="351" t="s">
        <v>303</v>
      </c>
      <c r="K269" s="351"/>
      <c r="L269" s="25"/>
    </row>
    <row r="270" spans="1:22" ht="26.25" customHeight="1" x14ac:dyDescent="0.45">
      <c r="A270" s="17"/>
      <c r="B270" s="357"/>
      <c r="C270" s="391" t="s">
        <v>110</v>
      </c>
      <c r="D270" s="393"/>
      <c r="E270" s="302"/>
      <c r="F270" s="303"/>
      <c r="G270" s="304"/>
      <c r="H270" s="304"/>
      <c r="I270" s="17"/>
      <c r="J270" s="351" t="s">
        <v>304</v>
      </c>
      <c r="K270" s="351"/>
      <c r="L270" s="16"/>
    </row>
    <row r="271" spans="1:22" ht="15.75" customHeight="1" x14ac:dyDescent="0.45">
      <c r="A271" s="17"/>
      <c r="B271" s="390"/>
      <c r="C271" s="391" t="s">
        <v>92</v>
      </c>
      <c r="D271" s="393"/>
      <c r="E271" s="302"/>
      <c r="F271" s="305">
        <f>E270*E269</f>
        <v>0</v>
      </c>
      <c r="G271" s="157">
        <f>(52-E265)*F271</f>
        <v>0</v>
      </c>
      <c r="H271" s="299"/>
      <c r="I271" s="17"/>
      <c r="J271" s="351"/>
      <c r="K271" s="351"/>
      <c r="L271" s="16"/>
    </row>
    <row r="272" spans="1:22" ht="15.75" customHeight="1" x14ac:dyDescent="0.45">
      <c r="A272" s="17"/>
      <c r="B272" s="390"/>
      <c r="C272" s="391" t="s">
        <v>16</v>
      </c>
      <c r="D272" s="393"/>
      <c r="E272" s="302"/>
      <c r="F272" s="305" t="str">
        <f xml:space="preserve"> IF(OR(E268 = "", E268 = 0), "", E272/E268)</f>
        <v/>
      </c>
      <c r="G272" s="157" t="str">
        <f>IF(F272 = "", "", (52-E265)*F272)</f>
        <v/>
      </c>
      <c r="H272" s="299"/>
      <c r="I272" s="17"/>
      <c r="J272" s="351" t="s">
        <v>305</v>
      </c>
      <c r="K272" s="351"/>
      <c r="L272" s="16"/>
    </row>
    <row r="273" spans="1:13" ht="15.75" customHeight="1" x14ac:dyDescent="0.45">
      <c r="A273" s="17"/>
      <c r="B273" s="390"/>
      <c r="C273" s="391" t="s">
        <v>83</v>
      </c>
      <c r="D273" s="393"/>
      <c r="E273" s="302"/>
      <c r="F273" s="305" t="str">
        <f>IF(OR(E268= "", E268 = 0), "", E273/E268)</f>
        <v/>
      </c>
      <c r="G273" s="157" t="str">
        <f>IF(F273="", "", (52-E265)*F273)</f>
        <v/>
      </c>
      <c r="H273" s="299"/>
      <c r="I273" s="17"/>
      <c r="J273" s="351" t="s">
        <v>306</v>
      </c>
      <c r="K273" s="351"/>
      <c r="L273" s="16"/>
    </row>
    <row r="274" spans="1:13" ht="15.75" customHeight="1" x14ac:dyDescent="0.45">
      <c r="A274" s="17"/>
      <c r="B274" s="390"/>
      <c r="C274" s="396" t="s">
        <v>81</v>
      </c>
      <c r="D274" s="397"/>
      <c r="E274" s="243"/>
      <c r="F274" s="280">
        <f>SUM(F271:F273)</f>
        <v>0</v>
      </c>
      <c r="G274" s="157">
        <f>SUM(G271:G273)</f>
        <v>0</v>
      </c>
      <c r="H274" s="157">
        <f>IF(OR(E268 = "", E268 = 0), 0, (52-E265)*(E274/E268))</f>
        <v>0</v>
      </c>
      <c r="I274" s="17"/>
      <c r="J274" s="351" t="s">
        <v>307</v>
      </c>
      <c r="K274" s="351"/>
      <c r="L274" s="16"/>
    </row>
    <row r="275" spans="1:13" ht="15.75" customHeight="1" x14ac:dyDescent="0.45">
      <c r="A275" s="17"/>
      <c r="B275" s="168"/>
      <c r="C275" s="259" t="s">
        <v>113</v>
      </c>
      <c r="D275" s="306"/>
      <c r="E275" s="243"/>
      <c r="F275" s="307"/>
      <c r="G275" s="307"/>
      <c r="H275" s="308"/>
      <c r="I275" s="17"/>
      <c r="J275" s="127"/>
      <c r="K275" s="128"/>
      <c r="L275" s="16"/>
    </row>
    <row r="276" spans="1:13" ht="15.75" customHeight="1" x14ac:dyDescent="0.45">
      <c r="A276" s="17"/>
      <c r="B276" s="177"/>
      <c r="C276" s="398" t="s">
        <v>114</v>
      </c>
      <c r="D276" s="399"/>
      <c r="E276" s="243"/>
      <c r="F276" s="309"/>
      <c r="G276" s="309"/>
      <c r="H276" s="242"/>
      <c r="I276" s="17"/>
      <c r="J276" s="127"/>
      <c r="K276" s="128"/>
      <c r="L276" s="16"/>
    </row>
    <row r="277" spans="1:13" ht="15.75" customHeight="1" x14ac:dyDescent="0.45">
      <c r="A277" s="17"/>
      <c r="B277" s="73"/>
      <c r="C277" s="73"/>
      <c r="D277" s="73"/>
      <c r="E277" s="73"/>
      <c r="F277" s="73"/>
      <c r="G277" s="73"/>
      <c r="H277" s="73"/>
      <c r="I277" s="17"/>
      <c r="J277" s="127"/>
      <c r="K277" s="128"/>
      <c r="L277" s="16"/>
    </row>
    <row r="278" spans="1:13" ht="15.75" customHeight="1" thickBot="1" x14ac:dyDescent="0.5">
      <c r="A278" s="17"/>
      <c r="B278" s="400" t="s">
        <v>74</v>
      </c>
      <c r="C278" s="145"/>
      <c r="D278" s="145"/>
      <c r="E278" s="164" t="s">
        <v>111</v>
      </c>
      <c r="F278" s="164" t="s">
        <v>75</v>
      </c>
      <c r="G278" s="164" t="s">
        <v>76</v>
      </c>
      <c r="H278" s="310" t="s">
        <v>120</v>
      </c>
      <c r="I278" s="17"/>
      <c r="J278" s="402" t="s">
        <v>276</v>
      </c>
      <c r="K278" s="402"/>
      <c r="L278" s="16"/>
    </row>
    <row r="279" spans="1:13" ht="32.25" customHeight="1" x14ac:dyDescent="0.45">
      <c r="A279" s="17"/>
      <c r="B279" s="401"/>
      <c r="C279" s="391" t="s">
        <v>78</v>
      </c>
      <c r="D279" s="392"/>
      <c r="E279" s="325"/>
      <c r="F279" s="311"/>
      <c r="G279" s="312"/>
      <c r="H279" s="313">
        <f>IF(SUM(F279:G279)&gt;=24, SUM(F279:G279),SUM(E279:G279))</f>
        <v>0</v>
      </c>
      <c r="I279" s="17"/>
      <c r="J279" s="351" t="s">
        <v>308</v>
      </c>
      <c r="K279" s="351"/>
      <c r="L279" s="16"/>
    </row>
    <row r="280" spans="1:13" ht="28.5" customHeight="1" x14ac:dyDescent="0.45">
      <c r="A280" s="17"/>
      <c r="B280" s="168"/>
      <c r="C280" s="391" t="s">
        <v>77</v>
      </c>
      <c r="D280" s="392"/>
      <c r="E280" s="326"/>
      <c r="F280" s="314"/>
      <c r="G280" s="274"/>
      <c r="H280" s="315"/>
      <c r="I280" s="17"/>
      <c r="J280" s="351" t="s">
        <v>309</v>
      </c>
      <c r="K280" s="351"/>
      <c r="L280" s="16"/>
    </row>
    <row r="281" spans="1:13" ht="28.5" customHeight="1" x14ac:dyDescent="0.45">
      <c r="A281" s="17"/>
      <c r="B281" s="168"/>
      <c r="C281" s="391" t="s">
        <v>79</v>
      </c>
      <c r="D281" s="392"/>
      <c r="E281" s="326"/>
      <c r="F281" s="314"/>
      <c r="G281" s="274"/>
      <c r="H281" s="315"/>
      <c r="I281" s="17"/>
      <c r="J281" s="351" t="s">
        <v>310</v>
      </c>
      <c r="K281" s="351"/>
      <c r="L281" s="16"/>
    </row>
    <row r="282" spans="1:13" ht="15.75" customHeight="1" thickBot="1" x14ac:dyDescent="0.5">
      <c r="A282" s="17"/>
      <c r="B282" s="168"/>
      <c r="C282" s="391" t="s">
        <v>80</v>
      </c>
      <c r="D282" s="392"/>
      <c r="E282" s="316"/>
      <c r="F282" s="317"/>
      <c r="G282" s="318"/>
      <c r="H282" s="315"/>
      <c r="I282" s="17"/>
      <c r="J282" s="351" t="s">
        <v>311</v>
      </c>
      <c r="K282" s="351"/>
      <c r="L282" s="16"/>
    </row>
    <row r="283" spans="1:13" ht="15.75" customHeight="1" x14ac:dyDescent="0.45">
      <c r="A283" s="17"/>
      <c r="B283" s="168"/>
      <c r="C283" s="348" t="s">
        <v>81</v>
      </c>
      <c r="D283" s="349"/>
      <c r="E283" s="180">
        <f>IF(SUM(E280:E282)&lt;0,0,SUM(E280:E282))</f>
        <v>0</v>
      </c>
      <c r="F283" s="180">
        <f>IF(SUM(F280:F282)&lt;0,0,SUM(F280:F282))</f>
        <v>0</v>
      </c>
      <c r="G283" s="180">
        <f>IF(SUM(G280:G282)&lt;0,0,SUM(G280:G282))</f>
        <v>0</v>
      </c>
      <c r="H283" s="157">
        <f>IF(SUM(E283:G283)&lt;0,0,IF(H279 = 0, 0, IF(SUM(F279:G279)&gt;=24,SUM(F283:G283)/H279,SUM(E283:G283)/H279)))</f>
        <v>0</v>
      </c>
      <c r="I283" s="17"/>
      <c r="L283" s="16"/>
    </row>
    <row r="284" spans="1:13" ht="15.75" customHeight="1" x14ac:dyDescent="0.45">
      <c r="A284" s="17"/>
      <c r="B284" s="177"/>
      <c r="C284" s="319"/>
      <c r="D284" s="319"/>
      <c r="E284" s="320"/>
      <c r="F284" s="350" t="s">
        <v>121</v>
      </c>
      <c r="G284" s="350"/>
      <c r="H284" s="100">
        <f>IF(H279=0,0,(E283+(ROUND(H283,2)*(12-E279))))</f>
        <v>0</v>
      </c>
      <c r="I284" s="17"/>
      <c r="L284" s="16"/>
    </row>
    <row r="285" spans="1:13" ht="31.5" customHeight="1" x14ac:dyDescent="0.45">
      <c r="A285" s="17"/>
      <c r="B285" s="17"/>
      <c r="C285" s="17"/>
      <c r="D285" s="17"/>
      <c r="E285" s="17"/>
      <c r="F285" s="17"/>
      <c r="G285" s="17"/>
      <c r="H285" s="17"/>
      <c r="I285" s="17"/>
      <c r="L285" s="16"/>
    </row>
    <row r="286" spans="1:13" ht="31.5" customHeight="1" x14ac:dyDescent="0.45">
      <c r="A286" s="17"/>
      <c r="B286" s="35" t="str">
        <f>IF(D177 = "Pay Stubs", IF(#REF! = "Hourly Pay Rate", IF(AND(C286="", D286 = "", E286 = ""), "","Rate Calculator"), ""), "")</f>
        <v/>
      </c>
      <c r="C286" s="36" t="str">
        <f>IF(D177 = "Pay Stubs", IF(#REF!="Hourly Pay Rate", IF(OR(#REF! = "",#REF! = 0), "",#REF! /#REF!),""), "")</f>
        <v/>
      </c>
      <c r="D286" s="36" t="str">
        <f>IF(D177="Pay Stubs",IF(#REF!="Hourly Pay Rate",IF(OR(#REF!="",#REF! = 0),"",#REF!/#REF!), ""),"")</f>
        <v/>
      </c>
      <c r="E286" s="36" t="str">
        <f>IF(D177 = "Pay Stubs", IF(#REF!="Hourly Pay Rate", IF(OR(#REF! = "",#REF! = 0), "",#REF! /#REF!), ""), "")</f>
        <v/>
      </c>
      <c r="F286" s="22"/>
      <c r="G286" s="37"/>
      <c r="H286" s="17"/>
      <c r="I286" s="22"/>
      <c r="L286" s="16"/>
    </row>
    <row r="287" spans="1:13" ht="18" customHeight="1" x14ac:dyDescent="0.45">
      <c r="A287" s="13"/>
      <c r="B287" s="42" t="s">
        <v>185</v>
      </c>
      <c r="C287" s="43"/>
      <c r="D287" s="43"/>
      <c r="E287" s="43"/>
      <c r="F287" s="43"/>
      <c r="G287" s="13"/>
      <c r="H287" s="45" t="s">
        <v>234</v>
      </c>
      <c r="I287" s="43"/>
      <c r="L287" s="16"/>
    </row>
    <row r="288" spans="1:13" ht="14.25" customHeight="1" x14ac:dyDescent="0.45">
      <c r="A288" s="17"/>
      <c r="L288" s="26"/>
      <c r="M288" s="26"/>
    </row>
    <row r="289" spans="1:13" ht="14.25" customHeight="1" x14ac:dyDescent="0.45">
      <c r="A289" s="17"/>
      <c r="L289" s="26"/>
      <c r="M289" s="26"/>
    </row>
    <row r="290" spans="1:13" ht="14.25" customHeight="1" x14ac:dyDescent="0.45">
      <c r="A290" s="17"/>
      <c r="L290" s="26"/>
      <c r="M290" s="26"/>
    </row>
    <row r="291" spans="1:13" ht="16.5" customHeight="1" x14ac:dyDescent="0.45">
      <c r="A291" s="17"/>
      <c r="L291" s="26"/>
      <c r="M291" s="26"/>
    </row>
    <row r="292" spans="1:13" ht="15.75" customHeight="1" x14ac:dyDescent="0.45">
      <c r="A292" s="17"/>
      <c r="L292" s="26"/>
      <c r="M292" s="26"/>
    </row>
    <row r="293" spans="1:13" ht="15.4" x14ac:dyDescent="0.45">
      <c r="A293" s="17"/>
      <c r="L293" s="25"/>
    </row>
    <row r="294" spans="1:13" ht="15.4" x14ac:dyDescent="0.45">
      <c r="A294" s="17"/>
      <c r="L294" s="25"/>
    </row>
    <row r="295" spans="1:13" ht="15.4" x14ac:dyDescent="0.45">
      <c r="A295" s="17"/>
      <c r="L295" s="25"/>
    </row>
    <row r="296" spans="1:13" ht="15" customHeight="1" x14ac:dyDescent="0.45">
      <c r="L296" s="25"/>
    </row>
    <row r="297" spans="1:13" ht="15.4" x14ac:dyDescent="0.45"/>
    <row r="298" spans="1:13" ht="30" customHeight="1" x14ac:dyDescent="0.45">
      <c r="D298" s="44"/>
    </row>
    <row r="299" spans="1:13" ht="39" customHeight="1" x14ac:dyDescent="0.45"/>
    <row r="300" spans="1:13" ht="15" customHeight="1" x14ac:dyDescent="0.45"/>
    <row r="301" spans="1:13" ht="15" customHeight="1" x14ac:dyDescent="0.45"/>
    <row r="302" spans="1:13" ht="15" customHeight="1" x14ac:dyDescent="0.45"/>
    <row r="303" spans="1:13" ht="15" customHeight="1" x14ac:dyDescent="0.45"/>
    <row r="304" spans="1:13" ht="15" customHeight="1" x14ac:dyDescent="0.45"/>
    <row r="305" ht="15" customHeight="1" x14ac:dyDescent="0.45"/>
    <row r="306" ht="15" customHeight="1" x14ac:dyDescent="0.45"/>
    <row r="307" ht="15" customHeight="1" x14ac:dyDescent="0.45"/>
    <row r="308" ht="15" customHeight="1" x14ac:dyDescent="0.45"/>
    <row r="309" ht="15" customHeight="1" x14ac:dyDescent="0.45"/>
    <row r="310" ht="28.5" customHeight="1" x14ac:dyDescent="0.45"/>
    <row r="311" ht="35.25" customHeight="1" x14ac:dyDescent="0.45"/>
    <row r="312" ht="45" customHeight="1" x14ac:dyDescent="0.45"/>
    <row r="313" ht="36.75" customHeight="1" x14ac:dyDescent="0.45"/>
    <row r="314" ht="33.75" customHeight="1" x14ac:dyDescent="0.45"/>
    <row r="315" ht="15" customHeight="1" x14ac:dyDescent="0.45"/>
    <row r="316" ht="15" customHeight="1" x14ac:dyDescent="0.45"/>
    <row r="317" ht="15.4" x14ac:dyDescent="0.45"/>
    <row r="318" ht="15.4" x14ac:dyDescent="0.45"/>
    <row r="319" ht="15.4" x14ac:dyDescent="0.45"/>
    <row r="320" ht="15.4" x14ac:dyDescent="0.45"/>
    <row r="321" ht="2.25" hidden="1" customHeight="1" x14ac:dyDescent="0.45"/>
    <row r="322" ht="15.75" hidden="1" customHeight="1" x14ac:dyDescent="0.45"/>
    <row r="323" ht="15.75" hidden="1" customHeight="1" x14ac:dyDescent="0.45"/>
    <row r="324" ht="15.75" hidden="1" customHeight="1" x14ac:dyDescent="0.45"/>
    <row r="325" ht="15.75" hidden="1" customHeight="1" x14ac:dyDescent="0.45"/>
    <row r="326" ht="15.75" hidden="1" customHeight="1" x14ac:dyDescent="0.45"/>
    <row r="327" ht="15.75" hidden="1" customHeight="1" x14ac:dyDescent="0.45"/>
    <row r="328" ht="15.75" hidden="1" customHeight="1" x14ac:dyDescent="0.45"/>
    <row r="329" ht="15.75" hidden="1" customHeight="1" x14ac:dyDescent="0.45"/>
    <row r="330" ht="15.75" hidden="1" customHeight="1" x14ac:dyDescent="0.45"/>
    <row r="331" ht="3" hidden="1" customHeight="1" x14ac:dyDescent="0.45"/>
    <row r="332" ht="3" hidden="1" customHeight="1" x14ac:dyDescent="0.45"/>
    <row r="333" ht="3" hidden="1" customHeight="1" x14ac:dyDescent="0.45"/>
    <row r="334" ht="3" hidden="1" customHeight="1" x14ac:dyDescent="0.45"/>
    <row r="335" ht="3" hidden="1" customHeight="1" x14ac:dyDescent="0.45"/>
    <row r="336" ht="3" customHeight="1" x14ac:dyDescent="0.45"/>
    <row r="337" ht="15.75" customHeight="1" x14ac:dyDescent="0.45"/>
    <row r="338" ht="15.75" customHeight="1" x14ac:dyDescent="0.45"/>
    <row r="339" ht="15.75" customHeight="1" x14ac:dyDescent="0.45"/>
    <row r="340" ht="15.75" customHeight="1" x14ac:dyDescent="0.45"/>
    <row r="341" ht="15.75" customHeight="1" x14ac:dyDescent="0.45"/>
    <row r="342" ht="15.75" customHeight="1" x14ac:dyDescent="0.45"/>
    <row r="343" ht="15.75" customHeight="1" x14ac:dyDescent="0.45"/>
    <row r="344" ht="15.75" customHeight="1" x14ac:dyDescent="0.45"/>
    <row r="345" ht="15.75" customHeight="1" x14ac:dyDescent="0.45"/>
    <row r="346" ht="15.75" customHeight="1" x14ac:dyDescent="0.45"/>
    <row r="347" ht="15.75" customHeight="1" x14ac:dyDescent="0.45"/>
    <row r="348" ht="15.75" customHeight="1" x14ac:dyDescent="0.45"/>
    <row r="349" ht="15.75" customHeight="1" x14ac:dyDescent="0.45"/>
    <row r="350" ht="15.75" customHeight="1" x14ac:dyDescent="0.45"/>
    <row r="351" ht="15.75" customHeight="1" x14ac:dyDescent="0.45"/>
    <row r="352" ht="15.75" customHeight="1" x14ac:dyDescent="0.45"/>
    <row r="353" ht="15.75" customHeight="1" x14ac:dyDescent="0.45"/>
    <row r="354" ht="15.75" customHeight="1" x14ac:dyDescent="0.45"/>
    <row r="355" ht="15.75" customHeight="1" x14ac:dyDescent="0.45"/>
    <row r="356" ht="15.75" customHeight="1" x14ac:dyDescent="0.45"/>
    <row r="357" ht="15.75" customHeight="1" x14ac:dyDescent="0.45"/>
    <row r="358" ht="15.75" customHeight="1" x14ac:dyDescent="0.45"/>
  </sheetData>
  <sheetProtection algorithmName="SHA-512" hashValue="QbFcfG7ENkzdtSqTIcYsTT0r1k7Ch9M9i9CUij72NxtZ6fzlUlGjIE5gSisEXX6uN7+BFaaVoRzq3p5+6bbycw==" saltValue="5oWbbGyIfhcllCJAUDfSLQ==" spinCount="100000" sheet="1" objects="1" scenarios="1"/>
  <mergeCells count="340">
    <mergeCell ref="B15:D15"/>
    <mergeCell ref="J15:K15"/>
    <mergeCell ref="J16:K16"/>
    <mergeCell ref="J17:K17"/>
    <mergeCell ref="J18:K18"/>
    <mergeCell ref="C19:D19"/>
    <mergeCell ref="J19:K19"/>
    <mergeCell ref="B13:D13"/>
    <mergeCell ref="J13:K13"/>
    <mergeCell ref="B14:D14"/>
    <mergeCell ref="J14:K14"/>
    <mergeCell ref="B1:H2"/>
    <mergeCell ref="J2:K2"/>
    <mergeCell ref="D3:F3"/>
    <mergeCell ref="J3:K3"/>
    <mergeCell ref="J4:K4"/>
    <mergeCell ref="E5:H5"/>
    <mergeCell ref="J5:K5"/>
    <mergeCell ref="J11:K11"/>
    <mergeCell ref="B12:D12"/>
    <mergeCell ref="J12:K12"/>
    <mergeCell ref="J6:K6"/>
    <mergeCell ref="J7:K7"/>
    <mergeCell ref="B8:D8"/>
    <mergeCell ref="G8:H11"/>
    <mergeCell ref="J8:K8"/>
    <mergeCell ref="B9:D9"/>
    <mergeCell ref="J9:K9"/>
    <mergeCell ref="B10:D10"/>
    <mergeCell ref="J10:K10"/>
    <mergeCell ref="B11:D11"/>
    <mergeCell ref="C20:D20"/>
    <mergeCell ref="K20:K27"/>
    <mergeCell ref="C21:D21"/>
    <mergeCell ref="C22:D22"/>
    <mergeCell ref="C23:D23"/>
    <mergeCell ref="C24:D24"/>
    <mergeCell ref="C25:D25"/>
    <mergeCell ref="C26:D26"/>
    <mergeCell ref="J39:K39"/>
    <mergeCell ref="J33:K33"/>
    <mergeCell ref="J34:K34"/>
    <mergeCell ref="J35:K35"/>
    <mergeCell ref="J36:K36"/>
    <mergeCell ref="C38:H38"/>
    <mergeCell ref="J38:K38"/>
    <mergeCell ref="J28:K28"/>
    <mergeCell ref="J29:K29"/>
    <mergeCell ref="J30:K30"/>
    <mergeCell ref="D31:G31"/>
    <mergeCell ref="J31:K31"/>
    <mergeCell ref="J32:K32"/>
    <mergeCell ref="J40:K41"/>
    <mergeCell ref="C41:D41"/>
    <mergeCell ref="B42:B45"/>
    <mergeCell ref="C42:D42"/>
    <mergeCell ref="G42:H42"/>
    <mergeCell ref="C43:D43"/>
    <mergeCell ref="F43:H43"/>
    <mergeCell ref="J43:K43"/>
    <mergeCell ref="C44:D44"/>
    <mergeCell ref="C47:D48"/>
    <mergeCell ref="J47:K49"/>
    <mergeCell ref="C49:D49"/>
    <mergeCell ref="C50:D50"/>
    <mergeCell ref="J50:K50"/>
    <mergeCell ref="C51:D51"/>
    <mergeCell ref="F44:G44"/>
    <mergeCell ref="J44:K44"/>
    <mergeCell ref="C45:D45"/>
    <mergeCell ref="J45:K45"/>
    <mergeCell ref="C46:D46"/>
    <mergeCell ref="J46:K46"/>
    <mergeCell ref="J56:K56"/>
    <mergeCell ref="C57:E57"/>
    <mergeCell ref="J57:K58"/>
    <mergeCell ref="C58:H58"/>
    <mergeCell ref="J59:K59"/>
    <mergeCell ref="J60:K60"/>
    <mergeCell ref="J53:K53"/>
    <mergeCell ref="C54:D54"/>
    <mergeCell ref="J54:K54"/>
    <mergeCell ref="C55:D55"/>
    <mergeCell ref="F55:G55"/>
    <mergeCell ref="J55:K55"/>
    <mergeCell ref="B53:H53"/>
    <mergeCell ref="J67:K67"/>
    <mergeCell ref="J69:K69"/>
    <mergeCell ref="J76:K76"/>
    <mergeCell ref="J77:K77"/>
    <mergeCell ref="J78:K78"/>
    <mergeCell ref="F61:F64"/>
    <mergeCell ref="G61:H64"/>
    <mergeCell ref="J61:K62"/>
    <mergeCell ref="J63:K65"/>
    <mergeCell ref="G65:H65"/>
    <mergeCell ref="J66:K66"/>
    <mergeCell ref="J68:K68"/>
    <mergeCell ref="J70:K70"/>
    <mergeCell ref="J73:K73"/>
    <mergeCell ref="J74:K74"/>
    <mergeCell ref="J85:K85"/>
    <mergeCell ref="J86:K86"/>
    <mergeCell ref="J87:K87"/>
    <mergeCell ref="J88:K88"/>
    <mergeCell ref="J89:K89"/>
    <mergeCell ref="D90:G90"/>
    <mergeCell ref="J90:K90"/>
    <mergeCell ref="J79:K79"/>
    <mergeCell ref="J80:K80"/>
    <mergeCell ref="J81:K81"/>
    <mergeCell ref="J82:K82"/>
    <mergeCell ref="J83:K83"/>
    <mergeCell ref="J84:K84"/>
    <mergeCell ref="B101:B104"/>
    <mergeCell ref="C101:D101"/>
    <mergeCell ref="G101:H101"/>
    <mergeCell ref="C102:D102"/>
    <mergeCell ref="F102:H102"/>
    <mergeCell ref="J102:K102"/>
    <mergeCell ref="C103:D103"/>
    <mergeCell ref="J91:K91"/>
    <mergeCell ref="J92:K92"/>
    <mergeCell ref="J93:K93"/>
    <mergeCell ref="J94:K94"/>
    <mergeCell ref="J95:K95"/>
    <mergeCell ref="C97:H97"/>
    <mergeCell ref="J97:K97"/>
    <mergeCell ref="F103:G103"/>
    <mergeCell ref="J103:K103"/>
    <mergeCell ref="C104:D104"/>
    <mergeCell ref="J104:K104"/>
    <mergeCell ref="J115:K115"/>
    <mergeCell ref="C116:E116"/>
    <mergeCell ref="J116:K117"/>
    <mergeCell ref="C117:H117"/>
    <mergeCell ref="J118:K118"/>
    <mergeCell ref="J119:K119"/>
    <mergeCell ref="C105:D105"/>
    <mergeCell ref="J105:K105"/>
    <mergeCell ref="J98:K98"/>
    <mergeCell ref="J99:K100"/>
    <mergeCell ref="C100:D100"/>
    <mergeCell ref="C113:D113"/>
    <mergeCell ref="J113:K113"/>
    <mergeCell ref="C114:D114"/>
    <mergeCell ref="F114:G114"/>
    <mergeCell ref="J114:K114"/>
    <mergeCell ref="C106:D107"/>
    <mergeCell ref="J106:K108"/>
    <mergeCell ref="C108:D108"/>
    <mergeCell ref="C109:D109"/>
    <mergeCell ref="J109:K109"/>
    <mergeCell ref="C110:D110"/>
    <mergeCell ref="J110:K110"/>
    <mergeCell ref="B112:H112"/>
    <mergeCell ref="J126:K126"/>
    <mergeCell ref="J127:K127"/>
    <mergeCell ref="J135:K135"/>
    <mergeCell ref="J136:K136"/>
    <mergeCell ref="J137:K137"/>
    <mergeCell ref="J128:K128"/>
    <mergeCell ref="J129:K129"/>
    <mergeCell ref="J130:K130"/>
    <mergeCell ref="F120:F123"/>
    <mergeCell ref="G120:H123"/>
    <mergeCell ref="J120:K120"/>
    <mergeCell ref="J121:K122"/>
    <mergeCell ref="J123:K125"/>
    <mergeCell ref="G124:H124"/>
    <mergeCell ref="J144:K144"/>
    <mergeCell ref="J145:K145"/>
    <mergeCell ref="J146:K146"/>
    <mergeCell ref="J147:K147"/>
    <mergeCell ref="J148:K148"/>
    <mergeCell ref="D149:G149"/>
    <mergeCell ref="J149:K149"/>
    <mergeCell ref="J138:K138"/>
    <mergeCell ref="J139:K139"/>
    <mergeCell ref="J140:K140"/>
    <mergeCell ref="J141:K141"/>
    <mergeCell ref="J142:K142"/>
    <mergeCell ref="J143:K143"/>
    <mergeCell ref="J150:K150"/>
    <mergeCell ref="J151:K151"/>
    <mergeCell ref="J152:K152"/>
    <mergeCell ref="J153:K153"/>
    <mergeCell ref="J154:K154"/>
    <mergeCell ref="C156:H156"/>
    <mergeCell ref="J156:K156"/>
    <mergeCell ref="F162:G162"/>
    <mergeCell ref="J162:K162"/>
    <mergeCell ref="C164:D164"/>
    <mergeCell ref="J164:K164"/>
    <mergeCell ref="J157:K157"/>
    <mergeCell ref="J158:K159"/>
    <mergeCell ref="C159:D159"/>
    <mergeCell ref="J170:K170"/>
    <mergeCell ref="C172:D172"/>
    <mergeCell ref="J172:K172"/>
    <mergeCell ref="B171:H171"/>
    <mergeCell ref="B160:B163"/>
    <mergeCell ref="C160:D160"/>
    <mergeCell ref="G160:H160"/>
    <mergeCell ref="C161:D161"/>
    <mergeCell ref="F161:H161"/>
    <mergeCell ref="J161:K161"/>
    <mergeCell ref="C162:D162"/>
    <mergeCell ref="C163:D163"/>
    <mergeCell ref="J163:K163"/>
    <mergeCell ref="C173:D173"/>
    <mergeCell ref="F173:G173"/>
    <mergeCell ref="J173:K173"/>
    <mergeCell ref="C165:D166"/>
    <mergeCell ref="J165:K167"/>
    <mergeCell ref="C167:D167"/>
    <mergeCell ref="C168:D168"/>
    <mergeCell ref="J168:K168"/>
    <mergeCell ref="C169:D169"/>
    <mergeCell ref="J169:K169"/>
    <mergeCell ref="J174:K174"/>
    <mergeCell ref="C175:E175"/>
    <mergeCell ref="J175:K176"/>
    <mergeCell ref="C176:H176"/>
    <mergeCell ref="J177:K177"/>
    <mergeCell ref="J178:K178"/>
    <mergeCell ref="J185:K185"/>
    <mergeCell ref="J188:K189"/>
    <mergeCell ref="J194:K194"/>
    <mergeCell ref="F179:F182"/>
    <mergeCell ref="G179:H182"/>
    <mergeCell ref="J179:K180"/>
    <mergeCell ref="J181:K183"/>
    <mergeCell ref="G183:H183"/>
    <mergeCell ref="J184:K184"/>
    <mergeCell ref="J186:K186"/>
    <mergeCell ref="J187:K187"/>
    <mergeCell ref="J209:K209"/>
    <mergeCell ref="J210:K210"/>
    <mergeCell ref="J211:K211"/>
    <mergeCell ref="J212:K212"/>
    <mergeCell ref="J220:K220"/>
    <mergeCell ref="C221:D221"/>
    <mergeCell ref="J221:K221"/>
    <mergeCell ref="J213:K213"/>
    <mergeCell ref="D208:G208"/>
    <mergeCell ref="J208:K208"/>
    <mergeCell ref="J198:K198"/>
    <mergeCell ref="J199:K199"/>
    <mergeCell ref="J200:K200"/>
    <mergeCell ref="J201:K201"/>
    <mergeCell ref="J202:K202"/>
    <mergeCell ref="J195:K195"/>
    <mergeCell ref="J196:K196"/>
    <mergeCell ref="J197:K197"/>
    <mergeCell ref="J207:K207"/>
    <mergeCell ref="J203:K203"/>
    <mergeCell ref="J204:K204"/>
    <mergeCell ref="J205:K205"/>
    <mergeCell ref="J206:K206"/>
    <mergeCell ref="B219:B222"/>
    <mergeCell ref="J215:K215"/>
    <mergeCell ref="C231:D231"/>
    <mergeCell ref="J231:K231"/>
    <mergeCell ref="C226:D226"/>
    <mergeCell ref="C227:D227"/>
    <mergeCell ref="J227:K227"/>
    <mergeCell ref="C215:H215"/>
    <mergeCell ref="J216:K216"/>
    <mergeCell ref="J217:K218"/>
    <mergeCell ref="G219:H219"/>
    <mergeCell ref="F220:H220"/>
    <mergeCell ref="F221:G221"/>
    <mergeCell ref="C218:D218"/>
    <mergeCell ref="C219:D219"/>
    <mergeCell ref="C220:D220"/>
    <mergeCell ref="B230:H230"/>
    <mergeCell ref="J232:K232"/>
    <mergeCell ref="J233:K233"/>
    <mergeCell ref="C234:E234"/>
    <mergeCell ref="J234:K235"/>
    <mergeCell ref="C235:H235"/>
    <mergeCell ref="J236:K236"/>
    <mergeCell ref="J237:K238"/>
    <mergeCell ref="C222:D222"/>
    <mergeCell ref="J222:K222"/>
    <mergeCell ref="J254:K254"/>
    <mergeCell ref="J265:K265"/>
    <mergeCell ref="J242:K242"/>
    <mergeCell ref="J253:K253"/>
    <mergeCell ref="F238:F241"/>
    <mergeCell ref="G238:H241"/>
    <mergeCell ref="J239:K241"/>
    <mergeCell ref="G242:H242"/>
    <mergeCell ref="J243:K243"/>
    <mergeCell ref="J245:K245"/>
    <mergeCell ref="J246:K246"/>
    <mergeCell ref="J255:K255"/>
    <mergeCell ref="B265:B266"/>
    <mergeCell ref="C265:D265"/>
    <mergeCell ref="F265:G265"/>
    <mergeCell ref="B268:B270"/>
    <mergeCell ref="B271:B274"/>
    <mergeCell ref="J272:K272"/>
    <mergeCell ref="J273:K273"/>
    <mergeCell ref="C274:D274"/>
    <mergeCell ref="J274:K274"/>
    <mergeCell ref="B278:B279"/>
    <mergeCell ref="J282:K282"/>
    <mergeCell ref="C283:D283"/>
    <mergeCell ref="C270:D270"/>
    <mergeCell ref="J270:K270"/>
    <mergeCell ref="C271:D271"/>
    <mergeCell ref="J271:K271"/>
    <mergeCell ref="C272:D272"/>
    <mergeCell ref="C273:D273"/>
    <mergeCell ref="F284:G284"/>
    <mergeCell ref="C223:D223"/>
    <mergeCell ref="J223:K223"/>
    <mergeCell ref="C224:D225"/>
    <mergeCell ref="J224:K226"/>
    <mergeCell ref="C228:D228"/>
    <mergeCell ref="J228:K228"/>
    <mergeCell ref="C232:D232"/>
    <mergeCell ref="F232:G232"/>
    <mergeCell ref="C280:D280"/>
    <mergeCell ref="J280:K280"/>
    <mergeCell ref="C281:D281"/>
    <mergeCell ref="J281:K281"/>
    <mergeCell ref="C282:D282"/>
    <mergeCell ref="J278:K278"/>
    <mergeCell ref="C279:D279"/>
    <mergeCell ref="J279:K279"/>
    <mergeCell ref="C276:D276"/>
    <mergeCell ref="J266:K266"/>
    <mergeCell ref="J267:K267"/>
    <mergeCell ref="C268:D268"/>
    <mergeCell ref="J268:K268"/>
    <mergeCell ref="C269:D269"/>
    <mergeCell ref="J269:K269"/>
  </mergeCells>
  <conditionalFormatting sqref="B38:H51">
    <cfRule type="expression" dxfId="140" priority="63">
      <formula>$D$33="Pay Stubs"</formula>
    </cfRule>
  </conditionalFormatting>
  <conditionalFormatting sqref="B55:H78">
    <cfRule type="expression" dxfId="139" priority="53">
      <formula>$D$33="VOE"</formula>
    </cfRule>
  </conditionalFormatting>
  <conditionalFormatting sqref="B97:H110">
    <cfRule type="expression" dxfId="138" priority="46">
      <formula>$D$92="Pay Stubs"</formula>
    </cfRule>
  </conditionalFormatting>
  <conditionalFormatting sqref="B114:H137">
    <cfRule type="expression" dxfId="137" priority="36">
      <formula>$D$92="VOE"</formula>
    </cfRule>
  </conditionalFormatting>
  <conditionalFormatting sqref="B156:H169">
    <cfRule type="expression" dxfId="136" priority="29">
      <formula>$D$151="Pay Stubs"</formula>
    </cfRule>
  </conditionalFormatting>
  <conditionalFormatting sqref="B173:H196">
    <cfRule type="expression" dxfId="135" priority="19">
      <formula>$D$151="VOE"</formula>
    </cfRule>
  </conditionalFormatting>
  <conditionalFormatting sqref="B215:H228">
    <cfRule type="expression" dxfId="134" priority="12">
      <formula>$D$210="Pay Stubs"</formula>
    </cfRule>
  </conditionalFormatting>
  <conditionalFormatting sqref="B232:H255">
    <cfRule type="expression" dxfId="133" priority="2">
      <formula>$D$210="VOE"</formula>
    </cfRule>
  </conditionalFormatting>
  <conditionalFormatting sqref="C57:E57">
    <cfRule type="cellIs" dxfId="132" priority="65" stopIfTrue="1" operator="equal">
      <formula>"Payroll Frequency changed, delete value in F79"</formula>
    </cfRule>
  </conditionalFormatting>
  <conditionalFormatting sqref="C116:E116">
    <cfRule type="cellIs" dxfId="131" priority="48" stopIfTrue="1" operator="equal">
      <formula>"Payroll Frequency changed, delete value in F79"</formula>
    </cfRule>
  </conditionalFormatting>
  <conditionalFormatting sqref="C175:E175">
    <cfRule type="cellIs" dxfId="130" priority="31" stopIfTrue="1" operator="equal">
      <formula>"Payroll Frequency changed, delete value in F79"</formula>
    </cfRule>
  </conditionalFormatting>
  <conditionalFormatting sqref="C234:E234">
    <cfRule type="cellIs" dxfId="129" priority="14" stopIfTrue="1" operator="equal">
      <formula>"Payroll Frequency changed, delete value in F79"</formula>
    </cfRule>
  </conditionalFormatting>
  <conditionalFormatting sqref="C238:E242 G242:H242 C243:F255">
    <cfRule type="expression" dxfId="128" priority="1">
      <formula>$D$210="VOE"</formula>
    </cfRule>
  </conditionalFormatting>
  <conditionalFormatting sqref="C66:F78">
    <cfRule type="expression" dxfId="127" priority="52">
      <formula>$D$33="VOE"</formula>
    </cfRule>
  </conditionalFormatting>
  <conditionalFormatting sqref="C125:F137">
    <cfRule type="expression" dxfId="126" priority="35">
      <formula>$D$92="VOE"</formula>
    </cfRule>
  </conditionalFormatting>
  <conditionalFormatting sqref="C184:F196">
    <cfRule type="expression" dxfId="125" priority="18">
      <formula>$D$151="VOE"</formula>
    </cfRule>
  </conditionalFormatting>
  <conditionalFormatting sqref="E19">
    <cfRule type="expression" dxfId="124" priority="128">
      <formula>$E$19&lt;&gt;""</formula>
    </cfRule>
  </conditionalFormatting>
  <conditionalFormatting sqref="E33">
    <cfRule type="expression" dxfId="123" priority="59">
      <formula>$D$33 = ""</formula>
    </cfRule>
  </conditionalFormatting>
  <conditionalFormatting sqref="E41:E51 G42">
    <cfRule type="expression" dxfId="122" priority="61">
      <formula>$D$33="Pay Stubs"</formula>
    </cfRule>
  </conditionalFormatting>
  <conditionalFormatting sqref="E55 C61:E65 G65:H65">
    <cfRule type="expression" dxfId="121" priority="60">
      <formula>$D$33="VOE"</formula>
    </cfRule>
  </conditionalFormatting>
  <conditionalFormatting sqref="E92">
    <cfRule type="expression" dxfId="120" priority="42">
      <formula>$D$92 = ""</formula>
    </cfRule>
  </conditionalFormatting>
  <conditionalFormatting sqref="E100:E110 G101">
    <cfRule type="expression" dxfId="119" priority="44">
      <formula>$D$92="Pay Stubs"</formula>
    </cfRule>
  </conditionalFormatting>
  <conditionalFormatting sqref="E114 C120:E124 G124:H124">
    <cfRule type="expression" dxfId="118" priority="43">
      <formula>$D$92="VOE"</formula>
    </cfRule>
  </conditionalFormatting>
  <conditionalFormatting sqref="E151">
    <cfRule type="expression" dxfId="117" priority="25">
      <formula>$D$151 = ""</formula>
    </cfRule>
  </conditionalFormatting>
  <conditionalFormatting sqref="E159:E169 G160">
    <cfRule type="expression" dxfId="116" priority="27">
      <formula>$D$151="Pay Stubs"</formula>
    </cfRule>
  </conditionalFormatting>
  <conditionalFormatting sqref="E173 C179:E183 G183:H183">
    <cfRule type="expression" dxfId="115" priority="26">
      <formula>$D$151="VOE"</formula>
    </cfRule>
  </conditionalFormatting>
  <conditionalFormatting sqref="E210">
    <cfRule type="expression" dxfId="114" priority="8">
      <formula>$D$210 = ""</formula>
    </cfRule>
  </conditionalFormatting>
  <conditionalFormatting sqref="E218:E228 G219">
    <cfRule type="expression" dxfId="113" priority="10">
      <formula>$D$210="Pay Stubs"</formula>
    </cfRule>
  </conditionalFormatting>
  <conditionalFormatting sqref="E232">
    <cfRule type="expression" dxfId="112" priority="9">
      <formula>$D$210="VOE"</formula>
    </cfRule>
  </conditionalFormatting>
  <conditionalFormatting sqref="E19:F19">
    <cfRule type="expression" dxfId="111" priority="129">
      <formula>$H$265= "Yes"</formula>
    </cfRule>
  </conditionalFormatting>
  <conditionalFormatting sqref="F19">
    <cfRule type="expression" dxfId="110" priority="127">
      <formula>$F$19&lt;&gt; ""</formula>
    </cfRule>
  </conditionalFormatting>
  <conditionalFormatting sqref="F57">
    <cfRule type="cellIs" dxfId="109" priority="64" stopIfTrue="1" operator="greaterThan">
      <formula>$G$57</formula>
    </cfRule>
    <cfRule type="cellIs" dxfId="108" priority="67" stopIfTrue="1" operator="lessThan">
      <formula>$G$57</formula>
    </cfRule>
  </conditionalFormatting>
  <conditionalFormatting sqref="F116">
    <cfRule type="cellIs" dxfId="107" priority="47" stopIfTrue="1" operator="greaterThan">
      <formula>$G$116</formula>
    </cfRule>
    <cfRule type="cellIs" dxfId="106" priority="50" stopIfTrue="1" operator="lessThan">
      <formula>$G$116</formula>
    </cfRule>
  </conditionalFormatting>
  <conditionalFormatting sqref="F175">
    <cfRule type="cellIs" dxfId="105" priority="33" stopIfTrue="1" operator="lessThan">
      <formula>$G$175</formula>
    </cfRule>
    <cfRule type="cellIs" dxfId="104" priority="30" stopIfTrue="1" operator="greaterThan">
      <formula>$G$175</formula>
    </cfRule>
  </conditionalFormatting>
  <conditionalFormatting sqref="F234">
    <cfRule type="cellIs" dxfId="103" priority="13" stopIfTrue="1" operator="greaterThan">
      <formula>$G$234</formula>
    </cfRule>
    <cfRule type="cellIs" dxfId="102" priority="16" stopIfTrue="1" operator="lessThan">
      <formula>$G$234</formula>
    </cfRule>
  </conditionalFormatting>
  <conditionalFormatting sqref="H44">
    <cfRule type="cellIs" dxfId="101" priority="66" stopIfTrue="1" operator="greaterThan">
      <formula>$I$44</formula>
    </cfRule>
    <cfRule type="cellIs" dxfId="100" priority="68" stopIfTrue="1" operator="lessThan">
      <formula>$I$44</formula>
    </cfRule>
  </conditionalFormatting>
  <conditionalFormatting sqref="H103">
    <cfRule type="cellIs" dxfId="99" priority="51" stopIfTrue="1" operator="lessThan">
      <formula>$I$44</formula>
    </cfRule>
    <cfRule type="cellIs" dxfId="98" priority="49" stopIfTrue="1" operator="greaterThan">
      <formula>$I$44</formula>
    </cfRule>
  </conditionalFormatting>
  <conditionalFormatting sqref="H162">
    <cfRule type="cellIs" dxfId="97" priority="32" stopIfTrue="1" operator="greaterThan">
      <formula>$I$44</formula>
    </cfRule>
    <cfRule type="cellIs" dxfId="96" priority="34" stopIfTrue="1" operator="lessThan">
      <formula>$I$44</formula>
    </cfRule>
  </conditionalFormatting>
  <conditionalFormatting sqref="H221">
    <cfRule type="cellIs" dxfId="95" priority="17" stopIfTrue="1" operator="lessThan">
      <formula>$I$44</formula>
    </cfRule>
    <cfRule type="cellIs" dxfId="94" priority="15" stopIfTrue="1" operator="greaterThan">
      <formula>$I$44</formula>
    </cfRule>
  </conditionalFormatting>
  <dataValidations count="33">
    <dataValidation type="date" allowBlank="1" showInputMessage="1" showErrorMessage="1" errorTitle="Invalid Date" error="The date you entered is either invalid format or out of range. Please make sure the date is corrent and then proceed." promptTitle="Date Format" prompt="mm/dd/yyyy" sqref="D35 D94 D153 D212" xr:uid="{00000000-0002-0000-0700-000000000000}">
      <formula1>EDATE(TODAY(),-1200)</formula1>
      <formula2>TODAY()</formula2>
    </dataValidation>
    <dataValidation type="custom" allowBlank="1" showInputMessage="1" showErrorMessage="1" errorTitle="Section" error="Incorrect Section!!" sqref="F78 C61:E65 C67:E78" xr:uid="{00000000-0002-0000-0700-000001000000}">
      <formula1>INDIRECT("$D$33") = "Pay Stubs"</formula1>
    </dataValidation>
    <dataValidation type="custom" allowBlank="1" showInputMessage="1" showErrorMessage="1" errorTitle="Section" error="Incorrect Section!!" sqref="E41:E42 E44:E51" xr:uid="{00000000-0002-0000-0700-000002000000}">
      <formula1>INDIRECT("$D$33") = "VOE"</formula1>
    </dataValidation>
    <dataValidation allowBlank="1" showInputMessage="1" showErrorMessage="1" prompt="Gross income will be calculated by taking the net income and adding back the amount of depreciation or amortization taken in that year.  If the resulting income is negative, gross income will be indicated as $0 for the year." sqref="C283:D283" xr:uid="{00000000-0002-0000-0700-000003000000}"/>
    <dataValidation allowBlank="1" showInputMessage="1" showErrorMessage="1" prompt="Monthly Average * Months Remaining in Current Year + Current Year Gross income." sqref="F284:G284" xr:uid="{00000000-0002-0000-0700-000004000000}"/>
    <dataValidation allowBlank="1" showInputMessage="1" showErrorMessage="1" prompt="Earnings for the remainder of the year will be based on the monthly average of the adjusted income from the two most recent years.  If less than two prior years self employment history, the current year will be included in the average." sqref="H278" xr:uid="{00000000-0002-0000-0700-000005000000}"/>
    <dataValidation allowBlank="1" showInputMessage="1" showErrorMessage="1" prompt="Include vacation, holiday and sick time in regular/base hours.  " sqref="B64 B123 B182 B241" xr:uid="{00000000-0002-0000-0700-000006000000}"/>
    <dataValidation allowBlank="1" showInputMessage="1" showErrorMessage="1" prompt="Include vacation, holiday and sick pay in Base Pay." sqref="B66 B125 B184 B243" xr:uid="{00000000-0002-0000-0700-000007000000}"/>
    <dataValidation allowBlank="1" showInputMessage="1" showErrorMessage="1" prompt="It is important to determine the pay schedule to accurately calculate pay periods to date." sqref="F44:G44 C57:E57 C116:E116 F103:G103 C175:E175 F162:G162 C234:E234 F221:G221" xr:uid="{00000000-0002-0000-0700-000008000000}"/>
    <dataValidation allowBlank="1" showInputMessage="1" showErrorMessage="1" prompt="Count full weeks from off season start date to off season end date indicated on VOE." sqref="C265:D265" xr:uid="{00000000-0002-0000-0700-000009000000}"/>
    <dataValidation type="list" allowBlank="1" showInputMessage="1" showErrorMessage="1" sqref="H265" xr:uid="{00000000-0002-0000-0700-00000A000000}">
      <formula1>"No, Yes"</formula1>
    </dataValidation>
    <dataValidation allowBlank="1" showInputMessage="1" showErrorMessage="1" prompt="Enter the Househol Member Number (1-10) from the Household Summary Tab." sqref="D5" xr:uid="{00000000-0002-0000-0700-00000B000000}"/>
    <dataValidation allowBlank="1" showInputMessage="1" showErrorMessage="1" prompt="If unknown enter Weekly." sqref="C43:D43 C102:D102 C161:D161 C220:D220" xr:uid="{00000000-0002-0000-0700-00000C000000}"/>
    <dataValidation allowBlank="1" showInputMessage="1" showErrorMessage="1" prompt="If blank, worksheet calculation assumes the person was employed at position prior to January 1 of the income documentation year." sqref="C35 C94 C153 C212" xr:uid="{00000000-0002-0000-0700-00000D000000}"/>
    <dataValidation allowBlank="1" showInputMessage="1" showErrorMessage="1" prompt="Enter the type of income documentation used to qualify the household." sqref="C33 C92 C151 C210" xr:uid="{00000000-0002-0000-0700-00000E000000}"/>
    <dataValidation allowBlank="1" showInputMessage="1" showErrorMessage="1" prompt="If Thru Date is not provided, enter the date the VOE was signed." sqref="C44:D44 C103:D103 C162:D162 C221:D221" xr:uid="{00000000-0002-0000-0700-00000F000000}"/>
    <dataValidation type="list" allowBlank="1" showInputMessage="1" showErrorMessage="1" sqref="D33 D92 D151 D210" xr:uid="{00000000-0002-0000-0700-000010000000}">
      <formula1>"VOE, Pay Stubs"</formula1>
    </dataValidation>
    <dataValidation showDropDown="1" showInputMessage="1" showErrorMessage="1" sqref="G33:G34 G92:G93 G151:G152 G210:G211" xr:uid="{00000000-0002-0000-0700-000011000000}"/>
    <dataValidation allowBlank="1" showInputMessage="1" showErrorMessage="1" prompt="If a range of hours is indicated on the VOE, enter the high end of the range." sqref="C269:D269 C41:D41 C100:D100 C159:D159 C218:D218" xr:uid="{00000000-0002-0000-0700-000012000000}"/>
    <dataValidation type="list" allowBlank="1" showInputMessage="1" showErrorMessage="1" error="Please delete the entry and select a schedule from the drop down list." sqref="E55 E43 E102 E114 E161 E173 E220 E232" xr:uid="{00000000-0002-0000-0700-000013000000}">
      <formula1>"Weekly, Bi-Weekly, Semi-Monthly, Monthly"</formula1>
    </dataValidation>
    <dataValidation type="whole" allowBlank="1" showInputMessage="1" showErrorMessage="1" sqref="F57 H44 H103 F116 H162 F175 H221 F234" xr:uid="{00000000-0002-0000-0700-000014000000}">
      <formula1>0</formula1>
      <formula2>24</formula2>
    </dataValidation>
    <dataValidation allowBlank="1" showInputMessage="1" showErrorMessage="1" prompt="If YTD amount is not listed on the pay stubs leave blank." sqref="F67:F77 F126:F136 F185:F195 F244:F254" xr:uid="{00000000-0002-0000-0700-000015000000}"/>
    <dataValidation type="list" allowBlank="1" showInputMessage="1" showErrorMessage="1" sqref="G65:H65 G42:H42 G124:H124 G101:H101 G183:H183 G160:H160 G242:H242 G219:H219" xr:uid="{00000000-0002-0000-0700-000016000000}">
      <formula1>"Hourly Pay Rate, Weekly Pay Rate, Bi-Weekly Pay Rate, Semi-Monthly Pay Rate, Monthly Pay Rate, Annual Pay Rate"</formula1>
    </dataValidation>
    <dataValidation type="whole" allowBlank="1" showInputMessage="1" showErrorMessage="1" error="Weeks Off Work During Year + Weeks Employed to Date can not exceed 52." sqref="E265" xr:uid="{00000000-0002-0000-0700-000017000000}">
      <formula1>0</formula1>
      <formula2>D267</formula2>
    </dataValidation>
    <dataValidation type="whole" operator="lessThanOrEqual" allowBlank="1" showInputMessage="1" showErrorMessage="1" error="Weeks Employed to Date can not exceed Weeks Employed in Calendar Year." sqref="E268" xr:uid="{00000000-0002-0000-0700-000018000000}">
      <formula1>C267</formula1>
    </dataValidation>
    <dataValidation allowBlank="1" showInputMessage="1" showErrorMessage="1" errorTitle="Section" error="Incorrect Section!!" sqref="C125:F125 C66:F66 C184:F184 C243:F243" xr:uid="{00000000-0002-0000-0700-000019000000}"/>
    <dataValidation type="whole" allowBlank="1" showInputMessage="1" showErrorMessage="1" prompt="Enter number of pay periods per year, between 1 and 52." sqref="F19:F26" xr:uid="{00000000-0002-0000-0700-00001A000000}">
      <formula1>1</formula1>
      <formula2>52</formula2>
    </dataValidation>
    <dataValidation type="custom" allowBlank="1" showInputMessage="1" showErrorMessage="1" errorTitle="Section" error="Incorrect Section!!" sqref="C238:E242 C244:E255 F255" xr:uid="{00000000-0002-0000-0700-00001B000000}">
      <formula1>INDIRECT("$D$210") = "Pay Stubs"</formula1>
    </dataValidation>
    <dataValidation type="custom" allowBlank="1" showInputMessage="1" showErrorMessage="1" errorTitle="Section" error="Incorrect Section!!" sqref="C179:E183 C185:E196 F196" xr:uid="{00000000-0002-0000-0700-00001C000000}">
      <formula1>INDIRECT("$D$151") = "Pay Stubs"</formula1>
    </dataValidation>
    <dataValidation type="custom" allowBlank="1" showInputMessage="1" showErrorMessage="1" errorTitle="Section" error="Incorrect Section!!" sqref="E159:E160 E162:E169" xr:uid="{00000000-0002-0000-0700-00001D000000}">
      <formula1>INDIRECT("$D$151") = "VOE"</formula1>
    </dataValidation>
    <dataValidation type="custom" allowBlank="1" showInputMessage="1" showErrorMessage="1" errorTitle="Section" error="Incorrect Section!!" sqref="C126:E137 F137 C120:E124" xr:uid="{00000000-0002-0000-0700-00001E000000}">
      <formula1>INDIRECT("$D$92") = "Pay Stubs"</formula1>
    </dataValidation>
    <dataValidation type="custom" allowBlank="1" showInputMessage="1" showErrorMessage="1" errorTitle="Section" error="Incorrect Section!!" sqref="E100:E101 E103:E110" xr:uid="{00000000-0002-0000-0700-00001F000000}">
      <formula1>INDIRECT("$D$92") = "VOE"</formula1>
    </dataValidation>
    <dataValidation type="custom" allowBlank="1" showInputMessage="1" showErrorMessage="1" errorTitle="Section" error="Incorrect Section!!" sqref="E218:E219 E221:E228" xr:uid="{00000000-0002-0000-0700-000020000000}">
      <formula1>INDIRECT("$D$210") = "VOE"</formula1>
    </dataValidation>
  </dataValidations>
  <hyperlinks>
    <hyperlink ref="H287" location="'HH Member 6'!A3" display="Back to Top ^" xr:uid="{00000000-0004-0000-0700-000000000000}"/>
    <hyperlink ref="B9:D9" location="'HH Member 6'!Position2" display="Position 2" xr:uid="{00000000-0004-0000-0700-000001000000}"/>
    <hyperlink ref="B10:D10" location="'HH Member 6'!Position3" display="Position 3" xr:uid="{00000000-0004-0000-0700-000002000000}"/>
    <hyperlink ref="B11:D11" location="'HH Member 6'!Position4" display="Position 4" xr:uid="{00000000-0004-0000-0700-000003000000}"/>
    <hyperlink ref="B12:D12" location="'HH Member 6'!OtherIncome" display="Other Income" xr:uid="{00000000-0004-0000-0700-000004000000}"/>
    <hyperlink ref="B13:D13" location="'HH Member 6'!SeasonalIncome" display="Seasonal Income" xr:uid="{00000000-0004-0000-0700-000005000000}"/>
    <hyperlink ref="B14:D14" location="'HH Member 6'!SelfEmploymentIncome" display="Self Employment Income" xr:uid="{00000000-0004-0000-0700-000006000000}"/>
    <hyperlink ref="B8:D8" location="'HH Member 6'!Position1" display="'HH Member 6'!Position1" xr:uid="{00000000-0004-0000-0700-000007000000}"/>
    <hyperlink ref="H29" location="'HH Member 6'!A3" display="Back to Top ^" xr:uid="{00000000-0004-0000-0700-000008000000}"/>
    <hyperlink ref="H88" location="'HH Member 6'!A3" display="Back to Top ^" xr:uid="{00000000-0004-0000-0700-000009000000}"/>
    <hyperlink ref="H147" location="'HH Member 6'!A3" display="Back to Top ^" xr:uid="{00000000-0004-0000-0700-00000A000000}"/>
    <hyperlink ref="H206" location="'HH Member 6'!A3" display="Back to Top ^" xr:uid="{00000000-0004-0000-0700-00000B000000}"/>
  </hyperlinks>
  <pageMargins left="0.25" right="0.25" top="0.5" bottom="0.5" header="0.3" footer="0.3"/>
  <pageSetup orientation="portrait" blackAndWhite="1" errors="blank" r:id="rId1"/>
  <headerFooter>
    <oddFooter>&amp;R&amp;8 1/1/2023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358"/>
  <sheetViews>
    <sheetView showGridLines="0" showRowColHeaders="0" zoomScaleNormal="100" workbookViewId="0">
      <pane ySplit="2" topLeftCell="A3" activePane="bottomLeft" state="frozen"/>
      <selection pane="bottomLeft" activeCell="A3" sqref="A3"/>
    </sheetView>
  </sheetViews>
  <sheetFormatPr defaultColWidth="9" defaultRowHeight="0" customHeight="1" zeroHeight="1" x14ac:dyDescent="0.45"/>
  <cols>
    <col min="1" max="1" width="1.5" style="16" customWidth="1"/>
    <col min="2" max="2" width="20.75" style="16" customWidth="1"/>
    <col min="3" max="3" width="11.625" style="16" customWidth="1"/>
    <col min="4" max="4" width="14.75" style="16" customWidth="1"/>
    <col min="5" max="5" width="13.75" style="16" customWidth="1"/>
    <col min="6" max="6" width="13.625" style="16" bestFit="1" customWidth="1"/>
    <col min="7" max="7" width="12.25" style="16" customWidth="1"/>
    <col min="8" max="8" width="12.75" style="16" bestFit="1" customWidth="1"/>
    <col min="9" max="9" width="5.875" style="16" customWidth="1"/>
    <col min="10" max="10" width="43.875" style="85" customWidth="1"/>
    <col min="11" max="11" width="61" style="134" customWidth="1"/>
    <col min="12" max="12" width="7.75" style="21" customWidth="1"/>
    <col min="13" max="13" width="9.375" style="16" customWidth="1"/>
    <col min="14" max="15" width="9" style="16" customWidth="1"/>
    <col min="16" max="16" width="12.875" style="16" customWidth="1"/>
    <col min="17" max="17" width="9" style="16" customWidth="1"/>
    <col min="18" max="18" width="11.625" style="16" customWidth="1"/>
    <col min="19" max="19" width="13.125" style="16" customWidth="1"/>
    <col min="20" max="20" width="12.25" style="16" customWidth="1"/>
    <col min="21" max="21" width="10.5" style="16" customWidth="1"/>
    <col min="22" max="22" width="12" style="16" customWidth="1"/>
    <col min="23" max="23" width="10.125" style="16" customWidth="1"/>
    <col min="24" max="25" width="9" style="16" customWidth="1"/>
    <col min="26" max="16384" width="9" style="16"/>
  </cols>
  <sheetData>
    <row r="1" spans="1:22" ht="15.75" customHeight="1" x14ac:dyDescent="0.45">
      <c r="A1" s="13"/>
      <c r="B1" s="427" t="s">
        <v>289</v>
      </c>
      <c r="C1" s="427"/>
      <c r="D1" s="427"/>
      <c r="E1" s="427"/>
      <c r="F1" s="427"/>
      <c r="G1" s="427"/>
      <c r="H1" s="427"/>
      <c r="I1" s="14"/>
      <c r="K1" s="124"/>
      <c r="L1" s="15"/>
      <c r="M1" s="55"/>
      <c r="N1" s="55"/>
      <c r="O1" s="55"/>
      <c r="P1" s="55"/>
      <c r="Q1" s="55"/>
      <c r="R1" s="55"/>
      <c r="S1" s="55"/>
      <c r="T1" s="55"/>
      <c r="U1" s="55"/>
      <c r="V1" s="55"/>
    </row>
    <row r="2" spans="1:22" ht="22.5" customHeight="1" x14ac:dyDescent="0.6">
      <c r="A2" s="13"/>
      <c r="B2" s="427"/>
      <c r="C2" s="427"/>
      <c r="D2" s="427"/>
      <c r="E2" s="427"/>
      <c r="F2" s="427"/>
      <c r="G2" s="427"/>
      <c r="H2" s="427"/>
      <c r="I2" s="14"/>
      <c r="J2" s="428" t="s">
        <v>261</v>
      </c>
      <c r="K2" s="429"/>
      <c r="L2" s="15"/>
      <c r="M2" s="55"/>
      <c r="N2" s="55"/>
      <c r="O2" s="55"/>
      <c r="P2" s="55"/>
      <c r="Q2" s="55"/>
      <c r="R2" s="55"/>
      <c r="S2" s="55"/>
      <c r="T2" s="55"/>
      <c r="U2" s="55"/>
      <c r="V2" s="55"/>
    </row>
    <row r="3" spans="1:22" ht="38.25" customHeight="1" x14ac:dyDescent="0.45">
      <c r="A3" s="17"/>
      <c r="B3" s="18"/>
      <c r="C3" s="18"/>
      <c r="D3" s="430" t="s">
        <v>282</v>
      </c>
      <c r="E3" s="430"/>
      <c r="F3" s="430"/>
      <c r="G3" s="19"/>
      <c r="H3" s="19"/>
      <c r="I3" s="17"/>
      <c r="J3" s="431"/>
      <c r="K3" s="431"/>
      <c r="L3" s="15"/>
      <c r="M3" s="55"/>
      <c r="N3" s="55"/>
      <c r="O3" s="55"/>
      <c r="P3" s="55"/>
      <c r="Q3" s="55"/>
      <c r="R3" s="55"/>
      <c r="S3" s="55"/>
      <c r="T3" s="55"/>
      <c r="U3" s="55"/>
      <c r="V3" s="55"/>
    </row>
    <row r="4" spans="1:22" ht="15.75" thickBot="1" x14ac:dyDescent="0.5">
      <c r="A4" s="17"/>
      <c r="B4" s="135" t="s">
        <v>56</v>
      </c>
      <c r="C4" s="136"/>
      <c r="D4" s="137"/>
      <c r="E4" s="138"/>
      <c r="F4" s="139"/>
      <c r="G4" s="139"/>
      <c r="H4" s="140"/>
      <c r="I4" s="17"/>
      <c r="J4" s="432" t="s">
        <v>222</v>
      </c>
      <c r="K4" s="432"/>
      <c r="L4" s="15"/>
      <c r="M4" s="55"/>
      <c r="N4" s="55"/>
      <c r="O4" s="55"/>
      <c r="P4" s="55"/>
      <c r="Q4" s="55"/>
      <c r="R4" s="55"/>
      <c r="S4" s="55"/>
      <c r="T4" s="55"/>
      <c r="U4" s="55"/>
      <c r="V4" s="55"/>
    </row>
    <row r="5" spans="1:22" ht="30.75" customHeight="1" thickBot="1" x14ac:dyDescent="0.5">
      <c r="A5" s="20"/>
      <c r="B5" s="141" t="s">
        <v>55</v>
      </c>
      <c r="C5" s="142"/>
      <c r="D5" s="143">
        <v>7</v>
      </c>
      <c r="E5" s="433" t="str">
        <f>IF(D5 = "", "", IF(OR(D5=0, D5&gt;15), "Invalid Household Member Number", IF(VLOOKUP(D5, Name, 2, FALSE) = "", "Name not entered on Household Summary", VLOOKUP(D5, Name, 2, FALSE))))</f>
        <v>Name not entered on Household Summary</v>
      </c>
      <c r="F5" s="434"/>
      <c r="G5" s="434"/>
      <c r="H5" s="435"/>
      <c r="I5" s="17"/>
      <c r="J5" s="351" t="s">
        <v>232</v>
      </c>
      <c r="K5" s="351"/>
      <c r="L5" s="15"/>
      <c r="M5" s="55"/>
      <c r="N5" s="55"/>
      <c r="O5" s="55"/>
      <c r="P5" s="55"/>
      <c r="Q5" s="55"/>
      <c r="R5" s="55"/>
      <c r="S5" s="55"/>
      <c r="T5" s="55"/>
      <c r="U5" s="55"/>
      <c r="V5" s="55"/>
    </row>
    <row r="6" spans="1:22" ht="15" customHeight="1" x14ac:dyDescent="0.45">
      <c r="A6" s="17"/>
      <c r="B6" s="144"/>
      <c r="C6" s="145"/>
      <c r="D6" s="146"/>
      <c r="E6" s="147"/>
      <c r="F6" s="148" t="s">
        <v>117</v>
      </c>
      <c r="G6" s="149"/>
      <c r="H6" s="150"/>
      <c r="I6" s="17"/>
      <c r="J6" s="351" t="s">
        <v>259</v>
      </c>
      <c r="K6" s="351"/>
      <c r="L6" s="15"/>
      <c r="M6" s="55"/>
      <c r="N6" s="55"/>
      <c r="O6" s="55"/>
      <c r="P6" s="55"/>
      <c r="Q6" s="55"/>
      <c r="R6" s="55"/>
      <c r="S6" s="55"/>
      <c r="T6" s="55"/>
      <c r="U6" s="55"/>
      <c r="V6" s="55"/>
    </row>
    <row r="7" spans="1:22" ht="15.75" customHeight="1" x14ac:dyDescent="0.45">
      <c r="A7" s="17"/>
      <c r="B7" s="151" t="s">
        <v>58</v>
      </c>
      <c r="C7" s="152"/>
      <c r="D7" s="153"/>
      <c r="E7" s="154" t="s">
        <v>48</v>
      </c>
      <c r="F7" s="154" t="s">
        <v>118</v>
      </c>
      <c r="G7" s="149"/>
      <c r="H7" s="150"/>
      <c r="I7" s="17"/>
      <c r="J7" s="351" t="s">
        <v>260</v>
      </c>
      <c r="K7" s="351"/>
      <c r="L7" s="15"/>
      <c r="M7" s="55"/>
      <c r="N7" s="55"/>
      <c r="O7" s="55"/>
      <c r="P7" s="55"/>
      <c r="Q7" s="55"/>
      <c r="R7" s="55"/>
      <c r="S7" s="55"/>
      <c r="T7" s="55"/>
      <c r="U7" s="55"/>
      <c r="V7" s="55"/>
    </row>
    <row r="8" spans="1:22" ht="15.75" customHeight="1" x14ac:dyDescent="0.45">
      <c r="A8" s="17"/>
      <c r="B8" s="423" t="str">
        <f>IF(D31 = "", "Position 1", D31)</f>
        <v>Position 1</v>
      </c>
      <c r="C8" s="423"/>
      <c r="D8" s="423"/>
      <c r="E8" s="121" t="s">
        <v>277</v>
      </c>
      <c r="F8" s="155">
        <f>IF(D33="VOE",IF(H49&gt;G49,H49,G49),IF(D33="Pay Stubs",IF(H78&gt;G78,H78,G78),0))</f>
        <v>0</v>
      </c>
      <c r="G8" s="425" t="s">
        <v>105</v>
      </c>
      <c r="H8" s="426"/>
      <c r="I8" s="17"/>
      <c r="J8" s="403" t="s">
        <v>262</v>
      </c>
      <c r="K8" s="403"/>
      <c r="L8" s="15"/>
      <c r="M8" s="55"/>
      <c r="N8" s="55"/>
      <c r="O8" s="55"/>
      <c r="P8" s="55"/>
      <c r="Q8" s="55"/>
      <c r="R8" s="55"/>
      <c r="S8" s="55"/>
      <c r="T8" s="55"/>
      <c r="U8" s="55"/>
      <c r="V8" s="55"/>
    </row>
    <row r="9" spans="1:22" ht="15.4" x14ac:dyDescent="0.45">
      <c r="A9" s="17"/>
      <c r="B9" s="423" t="str">
        <f>IF(D90 = "", "Position 2", D90)</f>
        <v>Position 2</v>
      </c>
      <c r="C9" s="423"/>
      <c r="D9" s="423"/>
      <c r="E9" s="121" t="s">
        <v>284</v>
      </c>
      <c r="F9" s="155">
        <f>IF(D92="VOE",IF(H108&gt;G108,H108,G108),IF(D92="Pay Stubs",IF(H137&gt;G137,H137,G137),0))</f>
        <v>0</v>
      </c>
      <c r="G9" s="425"/>
      <c r="H9" s="426"/>
      <c r="I9" s="17"/>
      <c r="J9" s="351" t="s">
        <v>230</v>
      </c>
      <c r="K9" s="351"/>
      <c r="L9" s="15"/>
      <c r="M9" s="55"/>
      <c r="N9" s="55"/>
      <c r="O9" s="55"/>
      <c r="P9" s="55"/>
      <c r="Q9" s="55"/>
      <c r="R9" s="55"/>
      <c r="S9" s="55"/>
      <c r="T9" s="55"/>
      <c r="U9" s="55"/>
      <c r="V9" s="55"/>
    </row>
    <row r="10" spans="1:22" ht="15.75" customHeight="1" x14ac:dyDescent="0.45">
      <c r="A10" s="17"/>
      <c r="B10" s="423" t="str">
        <f>IF(D149 = "", "Position 3", D149)</f>
        <v>Position 3</v>
      </c>
      <c r="C10" s="423"/>
      <c r="D10" s="423"/>
      <c r="E10" s="121" t="s">
        <v>285</v>
      </c>
      <c r="F10" s="155">
        <f>IF(D151="VOE",IF(H167&gt;G167,H167,G167),IF(D151="Pay Stubs",IF(H196&gt;G196,H196,G196),0))</f>
        <v>0</v>
      </c>
      <c r="G10" s="425"/>
      <c r="H10" s="426"/>
      <c r="I10" s="17"/>
      <c r="J10" s="351" t="s">
        <v>231</v>
      </c>
      <c r="K10" s="351"/>
      <c r="L10" s="15"/>
      <c r="M10" s="55"/>
      <c r="N10" s="55"/>
      <c r="O10" s="55"/>
      <c r="P10" s="55"/>
      <c r="Q10" s="55"/>
      <c r="R10" s="55"/>
      <c r="S10" s="55"/>
      <c r="T10" s="55"/>
      <c r="U10" s="55"/>
      <c r="V10" s="55"/>
    </row>
    <row r="11" spans="1:22" ht="15.75" customHeight="1" x14ac:dyDescent="0.45">
      <c r="A11" s="17"/>
      <c r="B11" s="423" t="str">
        <f>IF(D208 = "", "Position 4", D208)</f>
        <v>Position 4</v>
      </c>
      <c r="C11" s="423"/>
      <c r="D11" s="423"/>
      <c r="E11" s="121" t="s">
        <v>286</v>
      </c>
      <c r="F11" s="155">
        <f>IF(D210="VOE",IF(H226&gt;G226,H226,G226),IF(D210="Pay Stubs",IF(H255&gt;G255,H255,G255),0))</f>
        <v>0</v>
      </c>
      <c r="G11" s="425"/>
      <c r="H11" s="426"/>
      <c r="I11" s="17"/>
      <c r="J11" s="351" t="s">
        <v>263</v>
      </c>
      <c r="K11" s="351"/>
      <c r="L11" s="15"/>
      <c r="M11" s="55"/>
      <c r="N11" s="55"/>
      <c r="O11" s="55"/>
      <c r="P11" s="55"/>
      <c r="Q11" s="55"/>
      <c r="R11" s="55"/>
      <c r="S11" s="55"/>
      <c r="T11" s="55"/>
      <c r="U11" s="55"/>
      <c r="V11" s="55"/>
    </row>
    <row r="12" spans="1:22" ht="15.4" x14ac:dyDescent="0.45">
      <c r="A12" s="17"/>
      <c r="B12" s="423" t="s">
        <v>33</v>
      </c>
      <c r="C12" s="423"/>
      <c r="D12" s="423"/>
      <c r="E12" s="156" t="s">
        <v>116</v>
      </c>
      <c r="F12" s="157">
        <f>G27</f>
        <v>0</v>
      </c>
      <c r="G12" s="149"/>
      <c r="H12" s="150"/>
      <c r="I12" s="17"/>
      <c r="J12" s="351" t="s">
        <v>264</v>
      </c>
      <c r="K12" s="351"/>
      <c r="N12" s="55"/>
      <c r="O12" s="55"/>
      <c r="P12" s="55"/>
      <c r="Q12" s="55"/>
      <c r="R12" s="55"/>
      <c r="S12" s="55"/>
      <c r="T12" s="55"/>
      <c r="U12" s="55"/>
      <c r="V12" s="55"/>
    </row>
    <row r="13" spans="1:22" ht="15.4" x14ac:dyDescent="0.45">
      <c r="A13" s="17"/>
      <c r="B13" s="423" t="s">
        <v>91</v>
      </c>
      <c r="C13" s="423"/>
      <c r="D13" s="423"/>
      <c r="E13" s="156" t="s">
        <v>287</v>
      </c>
      <c r="F13" s="157">
        <f>IF(AND(OR(H274 = "", H274 = 0), OR(G274 = "", G274 = 0)), 0, IF(H274&gt; G274, H274, G274))</f>
        <v>0</v>
      </c>
      <c r="G13" s="149"/>
      <c r="H13" s="150"/>
      <c r="I13" s="17"/>
      <c r="J13" s="424"/>
      <c r="K13" s="424"/>
      <c r="N13" s="55"/>
      <c r="O13" s="55"/>
      <c r="P13" s="55"/>
      <c r="Q13" s="55"/>
      <c r="R13" s="55"/>
      <c r="S13" s="55"/>
      <c r="T13" s="55"/>
      <c r="U13" s="55"/>
      <c r="V13" s="55"/>
    </row>
    <row r="14" spans="1:22" ht="15.4" x14ac:dyDescent="0.45">
      <c r="A14" s="17"/>
      <c r="B14" s="423" t="s">
        <v>28</v>
      </c>
      <c r="C14" s="423"/>
      <c r="D14" s="423"/>
      <c r="E14" s="156" t="s">
        <v>288</v>
      </c>
      <c r="F14" s="157">
        <f>H284</f>
        <v>0</v>
      </c>
      <c r="G14" s="149"/>
      <c r="H14" s="150"/>
      <c r="I14" s="17"/>
      <c r="J14" s="402" t="s">
        <v>223</v>
      </c>
      <c r="K14" s="402"/>
      <c r="L14" s="15"/>
      <c r="M14" s="55"/>
      <c r="N14" s="55"/>
      <c r="O14" s="55"/>
      <c r="P14" s="55"/>
      <c r="Q14" s="55"/>
      <c r="R14" s="55"/>
      <c r="S14" s="55"/>
      <c r="T14" s="55"/>
      <c r="U14" s="55"/>
      <c r="V14" s="55"/>
    </row>
    <row r="15" spans="1:22" ht="31.5" customHeight="1" x14ac:dyDescent="0.45">
      <c r="A15" s="17"/>
      <c r="B15" s="421" t="s">
        <v>13</v>
      </c>
      <c r="C15" s="421"/>
      <c r="D15" s="421"/>
      <c r="E15" s="156"/>
      <c r="F15" s="157">
        <f>SUM(F8:F14)</f>
        <v>0</v>
      </c>
      <c r="G15" s="158"/>
      <c r="H15" s="159"/>
      <c r="I15" s="17"/>
      <c r="J15" s="403" t="s">
        <v>224</v>
      </c>
      <c r="K15" s="403"/>
      <c r="L15" s="15"/>
      <c r="M15" s="55"/>
      <c r="N15" s="55"/>
      <c r="O15" s="55"/>
      <c r="P15" s="55"/>
      <c r="Q15" s="55"/>
      <c r="R15" s="55"/>
      <c r="S15" s="55"/>
      <c r="T15" s="55"/>
      <c r="U15" s="55"/>
      <c r="V15" s="55"/>
    </row>
    <row r="16" spans="1:22" ht="15.75" thickBot="1" x14ac:dyDescent="0.5">
      <c r="A16" s="17"/>
      <c r="B16" s="160"/>
      <c r="C16" s="160"/>
      <c r="D16" s="160"/>
      <c r="E16" s="160"/>
      <c r="F16" s="160"/>
      <c r="G16" s="160"/>
      <c r="H16" s="160"/>
      <c r="I16" s="17"/>
      <c r="J16" s="403"/>
      <c r="K16" s="403"/>
      <c r="L16" s="15"/>
      <c r="M16" s="55"/>
      <c r="N16" s="55"/>
      <c r="O16" s="55"/>
      <c r="P16" s="55"/>
      <c r="Q16" s="55"/>
      <c r="R16" s="55"/>
      <c r="S16" s="55"/>
      <c r="T16" s="55"/>
      <c r="U16" s="55"/>
      <c r="V16" s="55"/>
    </row>
    <row r="17" spans="1:22" ht="15.75" thickTop="1" x14ac:dyDescent="0.45">
      <c r="A17" s="17"/>
      <c r="B17" s="73"/>
      <c r="C17" s="73"/>
      <c r="D17" s="73"/>
      <c r="E17" s="73"/>
      <c r="F17" s="73"/>
      <c r="G17" s="73"/>
      <c r="H17" s="73"/>
      <c r="I17" s="17"/>
      <c r="J17" s="403"/>
      <c r="K17" s="403"/>
      <c r="L17" s="15"/>
      <c r="M17" s="55"/>
      <c r="N17" s="55"/>
      <c r="O17" s="55"/>
      <c r="P17" s="55"/>
      <c r="Q17" s="55"/>
      <c r="R17" s="55"/>
      <c r="S17" s="55"/>
      <c r="T17" s="55"/>
      <c r="U17" s="55"/>
      <c r="V17" s="55"/>
    </row>
    <row r="18" spans="1:22" ht="36" thickBot="1" x14ac:dyDescent="0.5">
      <c r="A18" s="17"/>
      <c r="B18" s="161" t="s">
        <v>10</v>
      </c>
      <c r="C18" s="162" t="s">
        <v>73</v>
      </c>
      <c r="D18" s="163"/>
      <c r="E18" s="164" t="s">
        <v>11</v>
      </c>
      <c r="F18" s="165" t="s">
        <v>266</v>
      </c>
      <c r="G18" s="166" t="s">
        <v>13</v>
      </c>
      <c r="H18" s="167"/>
      <c r="I18" s="17"/>
      <c r="J18" s="402" t="s">
        <v>225</v>
      </c>
      <c r="K18" s="402"/>
      <c r="L18" s="15"/>
      <c r="M18" s="55"/>
      <c r="N18" s="55"/>
      <c r="O18" s="55"/>
      <c r="P18" s="55"/>
      <c r="Q18" s="55"/>
      <c r="R18" s="55"/>
      <c r="S18" s="55"/>
      <c r="T18" s="55"/>
      <c r="U18" s="55"/>
      <c r="V18" s="55"/>
    </row>
    <row r="19" spans="1:22" ht="32.25" customHeight="1" x14ac:dyDescent="0.45">
      <c r="A19" s="17"/>
      <c r="B19" s="168"/>
      <c r="C19" s="398" t="s">
        <v>23</v>
      </c>
      <c r="D19" s="422"/>
      <c r="E19" s="169"/>
      <c r="F19" s="170"/>
      <c r="G19" s="171">
        <f>IF(F19 = "", 0, E19*F19)</f>
        <v>0</v>
      </c>
      <c r="H19" s="150"/>
      <c r="J19" s="403" t="s">
        <v>274</v>
      </c>
      <c r="K19" s="403"/>
      <c r="L19" s="15"/>
      <c r="M19" s="55"/>
      <c r="N19" s="55"/>
      <c r="O19" s="55"/>
      <c r="P19" s="55"/>
      <c r="Q19" s="55"/>
      <c r="R19" s="55"/>
      <c r="S19" s="55"/>
      <c r="T19" s="55"/>
      <c r="U19" s="55"/>
      <c r="V19" s="55"/>
    </row>
    <row r="20" spans="1:22" ht="28.5" customHeight="1" x14ac:dyDescent="0.45">
      <c r="A20" s="17"/>
      <c r="B20" s="168"/>
      <c r="C20" s="414" t="s">
        <v>24</v>
      </c>
      <c r="D20" s="415"/>
      <c r="E20" s="172"/>
      <c r="F20" s="173"/>
      <c r="G20" s="171">
        <f t="shared" ref="G20:G24" si="0">IF(F20 = "", 0, E20*F20)</f>
        <v>0</v>
      </c>
      <c r="H20" s="150"/>
      <c r="J20" s="125" t="s">
        <v>275</v>
      </c>
      <c r="K20" s="416" t="s">
        <v>226</v>
      </c>
      <c r="L20" s="16"/>
    </row>
    <row r="21" spans="1:22" ht="15" customHeight="1" x14ac:dyDescent="0.45">
      <c r="A21" s="17"/>
      <c r="B21" s="168"/>
      <c r="C21" s="414" t="s">
        <v>25</v>
      </c>
      <c r="D21" s="415"/>
      <c r="E21" s="172"/>
      <c r="F21" s="173"/>
      <c r="G21" s="171">
        <f t="shared" si="0"/>
        <v>0</v>
      </c>
      <c r="H21" s="150"/>
      <c r="J21" s="126" t="s">
        <v>267</v>
      </c>
      <c r="K21" s="416"/>
    </row>
    <row r="22" spans="1:22" ht="15" customHeight="1" x14ac:dyDescent="0.45">
      <c r="A22" s="17"/>
      <c r="B22" s="168"/>
      <c r="C22" s="414" t="s">
        <v>26</v>
      </c>
      <c r="D22" s="415"/>
      <c r="E22" s="172"/>
      <c r="F22" s="173"/>
      <c r="G22" s="171">
        <f t="shared" si="0"/>
        <v>0</v>
      </c>
      <c r="H22" s="150"/>
      <c r="J22" s="126" t="s">
        <v>268</v>
      </c>
      <c r="K22" s="416"/>
    </row>
    <row r="23" spans="1:22" ht="15" customHeight="1" x14ac:dyDescent="0.45">
      <c r="A23" s="17"/>
      <c r="B23" s="168"/>
      <c r="C23" s="414" t="s">
        <v>14</v>
      </c>
      <c r="D23" s="415"/>
      <c r="E23" s="172"/>
      <c r="F23" s="173"/>
      <c r="G23" s="171">
        <f t="shared" si="0"/>
        <v>0</v>
      </c>
      <c r="H23" s="150"/>
      <c r="J23" s="126" t="s">
        <v>269</v>
      </c>
      <c r="K23" s="416"/>
    </row>
    <row r="24" spans="1:22" ht="15" customHeight="1" x14ac:dyDescent="0.45">
      <c r="A24" s="17"/>
      <c r="B24" s="168"/>
      <c r="C24" s="414" t="s">
        <v>15</v>
      </c>
      <c r="D24" s="415"/>
      <c r="E24" s="172"/>
      <c r="F24" s="173"/>
      <c r="G24" s="171">
        <f t="shared" si="0"/>
        <v>0</v>
      </c>
      <c r="H24" s="150"/>
      <c r="J24" s="126" t="s">
        <v>270</v>
      </c>
      <c r="K24" s="416"/>
    </row>
    <row r="25" spans="1:22" ht="15" customHeight="1" thickBot="1" x14ac:dyDescent="0.5">
      <c r="A25" s="17"/>
      <c r="B25" s="168"/>
      <c r="C25" s="417" t="s">
        <v>65</v>
      </c>
      <c r="D25" s="418"/>
      <c r="E25" s="172"/>
      <c r="F25" s="173"/>
      <c r="G25" s="171">
        <f>E25*F25*0.75</f>
        <v>0</v>
      </c>
      <c r="H25" s="174" t="s">
        <v>82</v>
      </c>
      <c r="J25" s="126" t="s">
        <v>271</v>
      </c>
      <c r="K25" s="416"/>
    </row>
    <row r="26" spans="1:22" ht="15" customHeight="1" thickBot="1" x14ac:dyDescent="0.5">
      <c r="A26" s="17"/>
      <c r="B26" s="168"/>
      <c r="C26" s="419" t="s">
        <v>119</v>
      </c>
      <c r="D26" s="420"/>
      <c r="E26" s="175"/>
      <c r="F26" s="176"/>
      <c r="G26" s="171">
        <f>IF(F26 = "", 0, E26*F26)</f>
        <v>0</v>
      </c>
      <c r="H26" s="174"/>
      <c r="J26" s="126" t="s">
        <v>272</v>
      </c>
      <c r="K26" s="416"/>
    </row>
    <row r="27" spans="1:22" ht="15" customHeight="1" x14ac:dyDescent="0.45">
      <c r="A27" s="17"/>
      <c r="B27" s="177"/>
      <c r="C27" s="152"/>
      <c r="D27" s="152"/>
      <c r="E27" s="178"/>
      <c r="F27" s="179" t="s">
        <v>13</v>
      </c>
      <c r="G27" s="180">
        <f>SUM(G19:G26)</f>
        <v>0</v>
      </c>
      <c r="H27" s="159"/>
      <c r="I27" s="17"/>
      <c r="J27" s="126" t="s">
        <v>273</v>
      </c>
      <c r="K27" s="416"/>
    </row>
    <row r="28" spans="1:22" ht="15" customHeight="1" x14ac:dyDescent="0.45">
      <c r="A28" s="17"/>
      <c r="B28" s="73"/>
      <c r="C28" s="78"/>
      <c r="D28" s="78"/>
      <c r="E28" s="181"/>
      <c r="F28" s="182"/>
      <c r="G28" s="183"/>
      <c r="H28" s="73"/>
      <c r="I28" s="17"/>
      <c r="J28" s="351"/>
      <c r="K28" s="351"/>
    </row>
    <row r="29" spans="1:22" ht="15.75" thickBot="1" x14ac:dyDescent="0.5">
      <c r="A29" s="17"/>
      <c r="B29" s="184" t="s">
        <v>59</v>
      </c>
      <c r="C29" s="185"/>
      <c r="D29" s="186" t="str">
        <f>E5</f>
        <v>Name not entered on Household Summary</v>
      </c>
      <c r="E29" s="185"/>
      <c r="F29" s="185"/>
      <c r="G29" s="185"/>
      <c r="H29" s="321" t="s">
        <v>234</v>
      </c>
      <c r="I29" s="22"/>
      <c r="J29" s="351"/>
      <c r="K29" s="351"/>
    </row>
    <row r="30" spans="1:22" ht="17.25" customHeight="1" thickTop="1" thickBot="1" x14ac:dyDescent="0.5">
      <c r="A30" s="17"/>
      <c r="B30" s="187"/>
      <c r="C30" s="188"/>
      <c r="D30" s="189"/>
      <c r="E30" s="189"/>
      <c r="F30" s="189"/>
      <c r="G30" s="189"/>
      <c r="H30" s="190"/>
      <c r="I30" s="17"/>
      <c r="J30" s="413" t="s">
        <v>330</v>
      </c>
      <c r="K30" s="413"/>
    </row>
    <row r="31" spans="1:22" ht="16.5" customHeight="1" thickBot="1" x14ac:dyDescent="0.5">
      <c r="A31" s="17"/>
      <c r="B31" s="191" t="s">
        <v>30</v>
      </c>
      <c r="C31" s="188" t="s">
        <v>6</v>
      </c>
      <c r="D31" s="352"/>
      <c r="E31" s="353"/>
      <c r="F31" s="353"/>
      <c r="G31" s="354"/>
      <c r="H31" s="192" t="str">
        <f>IF(D33="VOE", E43, IF(D33 = "Pay Stubs", E55, ""))</f>
        <v/>
      </c>
      <c r="I31" s="22"/>
      <c r="J31" s="351" t="s">
        <v>336</v>
      </c>
      <c r="K31" s="351"/>
    </row>
    <row r="32" spans="1:22" ht="16.5" customHeight="1" thickBot="1" x14ac:dyDescent="0.5">
      <c r="A32" s="17"/>
      <c r="B32" s="191"/>
      <c r="C32" s="188"/>
      <c r="D32" s="193"/>
      <c r="E32" s="194"/>
      <c r="F32" s="194"/>
      <c r="G32" s="195" t="s">
        <v>70</v>
      </c>
      <c r="H32" s="196" t="s">
        <v>61</v>
      </c>
      <c r="I32" s="22"/>
      <c r="J32" s="351" t="s">
        <v>313</v>
      </c>
      <c r="K32" s="351"/>
    </row>
    <row r="33" spans="1:25" ht="16.5" customHeight="1" thickBot="1" x14ac:dyDescent="0.5">
      <c r="A33" s="17"/>
      <c r="B33" s="191"/>
      <c r="C33" s="197" t="s">
        <v>36</v>
      </c>
      <c r="D33" s="198"/>
      <c r="E33" s="199" t="str">
        <f>IF(ISNUMBER(SEARCH("VOE",D33)),"Warning: Fill VOE Sec Only!!","Warning: Fill PayStubs Sec Only!!")</f>
        <v>Warning: Fill PayStubs Sec Only!!</v>
      </c>
      <c r="F33" s="200"/>
      <c r="G33" s="201" t="e">
        <f>IF(OR(H31 = "Monthly", H31="Semi-Monthly"), IF(D33="VOE", H44, IF(D33 = "Pay Stubs", F57, "")), ROUNDUP(H33,0))</f>
        <v>#VALUE!</v>
      </c>
      <c r="H33" s="202" t="e">
        <f>G35/(VLOOKUP(H31, PayPeriods, 2, FALSE))</f>
        <v>#VALUE!</v>
      </c>
      <c r="I33" s="22"/>
      <c r="J33" s="351" t="s">
        <v>337</v>
      </c>
      <c r="K33" s="351"/>
    </row>
    <row r="34" spans="1:25" ht="7.5" customHeight="1" thickBot="1" x14ac:dyDescent="0.5">
      <c r="A34" s="17"/>
      <c r="B34" s="191"/>
      <c r="C34" s="188"/>
      <c r="D34" s="203"/>
      <c r="E34" s="200"/>
      <c r="F34" s="195" t="s">
        <v>22</v>
      </c>
      <c r="G34" s="195" t="s">
        <v>72</v>
      </c>
      <c r="H34" s="196" t="s">
        <v>69</v>
      </c>
      <c r="I34" s="22"/>
      <c r="J34" s="351"/>
      <c r="K34" s="351"/>
    </row>
    <row r="35" spans="1:25" ht="15.75" thickBot="1" x14ac:dyDescent="0.5">
      <c r="A35" s="17"/>
      <c r="B35" s="187"/>
      <c r="C35" s="197" t="s">
        <v>0</v>
      </c>
      <c r="D35" s="198"/>
      <c r="E35" s="204" t="e">
        <f>CONCATENATE("1/1/",YEAR(F35))</f>
        <v>#VALUE!</v>
      </c>
      <c r="F35" s="205" t="str">
        <f>IF(D33 = "VOE", E44, IF(D33 = "Pay Stubs", IF(OR(C63 = "", D63="",E63 = ""), IF(OR(C62 = "",D62="", E62=""), "", E62), E63),""))</f>
        <v/>
      </c>
      <c r="G35" s="205" t="e">
        <f>IF(YEAR(D35) = YEAR(F35), F35-D35+1,F35-E35+1)</f>
        <v>#VALUE!</v>
      </c>
      <c r="H35" s="206" t="e">
        <f>ROUNDUP(G35*(5/7), 0)</f>
        <v>#VALUE!</v>
      </c>
      <c r="I35" s="17"/>
      <c r="J35" s="351"/>
      <c r="K35" s="351"/>
    </row>
    <row r="36" spans="1:25" ht="13.5" customHeight="1" thickBot="1" x14ac:dyDescent="0.5">
      <c r="A36" s="17"/>
      <c r="B36" s="207"/>
      <c r="C36" s="208"/>
      <c r="D36" s="209"/>
      <c r="E36" s="210"/>
      <c r="F36" s="210"/>
      <c r="G36" s="211" t="s">
        <v>71</v>
      </c>
      <c r="H36" s="212" t="str">
        <f>IF(D33 = "VOE", IF(E41&gt;VLOOKUP(H31, PayPeriods, 6, FALSE), VLOOKUP(H31, PayPeriods, 6, FALSE), E41),IF(D33="Pay Stubs", IF((C64+D64+E64)/3 &gt; VLOOKUP(H31, PayPeriods, 6, FALSE), VLOOKUP(H31, PayPeriods, 6, FALSE), (C64+D64+E64)/3), ""))</f>
        <v/>
      </c>
      <c r="I36" s="22"/>
      <c r="J36" s="351"/>
      <c r="K36" s="351"/>
    </row>
    <row r="37" spans="1:25" ht="13.5" customHeight="1" thickTop="1" x14ac:dyDescent="0.45">
      <c r="A37" s="17"/>
      <c r="B37" s="168"/>
      <c r="C37" s="78"/>
      <c r="D37" s="213"/>
      <c r="E37" s="214"/>
      <c r="F37" s="214"/>
      <c r="G37" s="78"/>
      <c r="H37" s="215"/>
      <c r="I37" s="22"/>
      <c r="J37" s="127"/>
      <c r="K37" s="128"/>
    </row>
    <row r="38" spans="1:25" ht="15.75" customHeight="1" x14ac:dyDescent="0.45">
      <c r="A38" s="17"/>
      <c r="B38" s="216" t="s">
        <v>9</v>
      </c>
      <c r="C38" s="355" t="s">
        <v>38</v>
      </c>
      <c r="D38" s="355"/>
      <c r="E38" s="355"/>
      <c r="F38" s="355"/>
      <c r="G38" s="355"/>
      <c r="H38" s="356"/>
      <c r="I38" s="22"/>
      <c r="J38" s="404" t="s">
        <v>176</v>
      </c>
      <c r="K38" s="404"/>
    </row>
    <row r="39" spans="1:25" ht="15.4" x14ac:dyDescent="0.45">
      <c r="A39" s="17"/>
      <c r="B39" s="217"/>
      <c r="C39" s="78"/>
      <c r="D39" s="213"/>
      <c r="E39" s="218"/>
      <c r="F39" s="218"/>
      <c r="G39" s="78"/>
      <c r="H39" s="219"/>
      <c r="I39" s="22"/>
      <c r="J39" s="403"/>
      <c r="K39" s="403"/>
    </row>
    <row r="40" spans="1:25" ht="24" customHeight="1" thickBot="1" x14ac:dyDescent="0.5">
      <c r="A40" s="17"/>
      <c r="B40" s="217"/>
      <c r="C40" s="73"/>
      <c r="D40" s="73"/>
      <c r="E40" s="220" t="s">
        <v>37</v>
      </c>
      <c r="F40" s="221" t="s">
        <v>50</v>
      </c>
      <c r="G40" s="221" t="s">
        <v>49</v>
      </c>
      <c r="H40" s="221" t="s">
        <v>51</v>
      </c>
      <c r="I40" s="24"/>
      <c r="J40" s="403" t="s">
        <v>314</v>
      </c>
      <c r="K40" s="403"/>
    </row>
    <row r="41" spans="1:25" ht="22.5" customHeight="1" thickBot="1" x14ac:dyDescent="0.5">
      <c r="A41" s="17"/>
      <c r="B41" s="168"/>
      <c r="C41" s="406" t="s">
        <v>34</v>
      </c>
      <c r="D41" s="407"/>
      <c r="E41" s="222"/>
      <c r="F41" s="223"/>
      <c r="G41" s="224"/>
      <c r="H41" s="225"/>
      <c r="I41" s="22"/>
      <c r="J41" s="403"/>
      <c r="K41" s="403"/>
      <c r="P41" s="25"/>
      <c r="Q41" s="26"/>
      <c r="R41" s="26"/>
      <c r="S41" s="26"/>
      <c r="T41" s="26"/>
      <c r="U41" s="26"/>
      <c r="V41" s="26"/>
      <c r="W41" s="26"/>
      <c r="X41" s="26"/>
      <c r="Y41" s="26"/>
    </row>
    <row r="42" spans="1:25" ht="15.75" thickBot="1" x14ac:dyDescent="0.5">
      <c r="A42" s="17"/>
      <c r="B42" s="357" t="str">
        <f>IF(D33 = "VOE", IF(G42 = "Hourly Pay Rate", IF(E41&gt;VLOOKUP(H31,PayPeriods,6,FALSE),CONCATENATE("    Average hours &gt; ", ROUND(VLOOKUP(H31, PayPeriods, 6, FALSE),2), " (Standard Work Hours in Year / Pay Periods in Year);  ", ROUND(VLOOKUP(H31, PayPeriods, 6, FALSE),2), " hours used."), ""), ""), "")</f>
        <v/>
      </c>
      <c r="C42" s="408" t="s">
        <v>27</v>
      </c>
      <c r="D42" s="409"/>
      <c r="E42" s="327"/>
      <c r="F42" s="226" t="s">
        <v>99</v>
      </c>
      <c r="G42" s="358"/>
      <c r="H42" s="359"/>
      <c r="I42" s="22"/>
      <c r="J42" s="129" t="s">
        <v>315</v>
      </c>
      <c r="K42" s="130" t="s">
        <v>316</v>
      </c>
      <c r="P42" s="27"/>
      <c r="Q42" s="26"/>
      <c r="R42" s="28"/>
      <c r="S42" s="29"/>
      <c r="T42" s="30"/>
      <c r="U42" s="30"/>
      <c r="V42" s="26"/>
    </row>
    <row r="43" spans="1:25" ht="15.75" customHeight="1" x14ac:dyDescent="0.45">
      <c r="A43" s="17"/>
      <c r="B43" s="357"/>
      <c r="C43" s="406" t="s">
        <v>35</v>
      </c>
      <c r="D43" s="407"/>
      <c r="E43" s="227"/>
      <c r="F43" s="360" t="str">
        <f>IF(AND(E43 &lt;&gt; "Monthly", E43 &lt;&gt; "Semi-Monthly", H44&gt;0), "Payroll Frequency changed, delete value in H66", "")</f>
        <v/>
      </c>
      <c r="G43" s="361"/>
      <c r="H43" s="362"/>
      <c r="I43" s="22"/>
      <c r="J43" s="403" t="s">
        <v>317</v>
      </c>
      <c r="K43" s="403"/>
      <c r="P43" s="26"/>
      <c r="Q43" s="26"/>
      <c r="R43" s="28"/>
      <c r="S43" s="29"/>
      <c r="T43" s="30"/>
      <c r="U43" s="30"/>
      <c r="V43" s="26"/>
    </row>
    <row r="44" spans="1:25" ht="15.75" customHeight="1" x14ac:dyDescent="0.45">
      <c r="A44" s="17"/>
      <c r="B44" s="357"/>
      <c r="C44" s="406" t="s">
        <v>22</v>
      </c>
      <c r="D44" s="407"/>
      <c r="E44" s="228"/>
      <c r="F44" s="363" t="str">
        <f>IF(D33 = "VOE", IF(H31 &lt;&gt; "", IF(H31 = "Annual", "1 pay period", IF(OR(E43="Semi-Monthly", E43 = "Monthly"), "Enter # of Pay Periods to Date", IF(E44 = "", "",CONCATENATE(G33," pay periods to date")))), ""), "")</f>
        <v/>
      </c>
      <c r="G44" s="363"/>
      <c r="H44" s="229"/>
      <c r="I44" s="31">
        <f>IF(F44 = "Enter # of Pay Periods to Date", 50, 0)</f>
        <v>0</v>
      </c>
      <c r="J44" s="351" t="s">
        <v>318</v>
      </c>
      <c r="K44" s="351"/>
      <c r="P44" s="26"/>
      <c r="Q44" s="26"/>
      <c r="R44" s="28"/>
      <c r="S44" s="29"/>
      <c r="T44" s="30"/>
      <c r="U44" s="30"/>
      <c r="V44" s="26"/>
    </row>
    <row r="45" spans="1:25" ht="15.75" customHeight="1" x14ac:dyDescent="0.45">
      <c r="A45" s="17"/>
      <c r="B45" s="357"/>
      <c r="C45" s="364" t="s">
        <v>8</v>
      </c>
      <c r="D45" s="365"/>
      <c r="E45" s="230"/>
      <c r="F45" s="171" t="str">
        <f>IF(G45 = "", "", IF(G45 = 0, 0, G45/VLOOKUP(H31, PayPeriods, 3, FALSE)))</f>
        <v/>
      </c>
      <c r="G45" s="157" t="str">
        <f>IF(OR(G42="", E43 = "", E44=""), "", IF(D33="VOE",IF(G42="Hourly Pay Rate",H36*E42*VLOOKUP(H31, PayPeriods, 4, FALSE) *(VLOOKUP(H31,PayPeriods,3,FALSE)),E42*VLOOKUP(G42,PayRates,2,FALSE)),""))</f>
        <v/>
      </c>
      <c r="H45" s="231"/>
      <c r="I45" s="23"/>
      <c r="J45" s="351"/>
      <c r="K45" s="351"/>
      <c r="P45" s="26"/>
      <c r="Q45" s="26"/>
      <c r="R45" s="28"/>
      <c r="S45" s="29"/>
      <c r="T45" s="30"/>
      <c r="U45" s="30"/>
      <c r="V45" s="26"/>
    </row>
    <row r="46" spans="1:25" ht="15.75" customHeight="1" x14ac:dyDescent="0.45">
      <c r="A46" s="17"/>
      <c r="B46" s="232"/>
      <c r="C46" s="364" t="s">
        <v>16</v>
      </c>
      <c r="D46" s="365"/>
      <c r="E46" s="230"/>
      <c r="F46" s="233" t="str">
        <f>IF(OR(G42="", E43 = "", E44=""), "", IF(D33="VOE",IF(YEAR(D35) = YEAR(E35), (E46/H35)*VLOOKUP(H31, PayPeriods, 5,FALSE), IF(G33 = 0, 0, E46/G33)), ""))</f>
        <v/>
      </c>
      <c r="G46" s="234" t="str">
        <f>IF(OR(G42="", E43 = "", E44=""), "", IF(D33= "VOE", IF(YEAR(D35) = YEAR(E35), (E46/H35)*VLOOKUP(H31, PayPeriods, 5, FALSE) * VLOOKUP(H31, PayPeriods, 3,FALSE), IF(G33 = 0, 0, (E46/G33)*VLOOKUP(H31, PayPeriods, 3, FALSE))), ""))</f>
        <v/>
      </c>
      <c r="H46" s="235"/>
      <c r="I46" s="23"/>
      <c r="J46" s="351"/>
      <c r="K46" s="351"/>
      <c r="P46" s="26"/>
      <c r="Q46" s="26"/>
      <c r="R46" s="28"/>
      <c r="S46" s="29"/>
      <c r="T46" s="30"/>
      <c r="U46" s="30"/>
      <c r="V46" s="26"/>
    </row>
    <row r="47" spans="1:25" ht="15.75" customHeight="1" x14ac:dyDescent="0.45">
      <c r="A47" s="17"/>
      <c r="B47" s="236"/>
      <c r="C47" s="366" t="s">
        <v>29</v>
      </c>
      <c r="D47" s="367"/>
      <c r="E47" s="237"/>
      <c r="F47" s="238"/>
      <c r="G47" s="239"/>
      <c r="H47" s="240"/>
      <c r="I47" s="23"/>
      <c r="J47" s="403" t="s">
        <v>319</v>
      </c>
      <c r="K47" s="403"/>
      <c r="P47" s="26"/>
      <c r="Q47" s="26"/>
      <c r="R47" s="28"/>
      <c r="S47" s="29"/>
      <c r="T47" s="30"/>
      <c r="U47" s="30"/>
      <c r="V47" s="26"/>
    </row>
    <row r="48" spans="1:25" ht="15.75" customHeight="1" x14ac:dyDescent="0.45">
      <c r="A48" s="17"/>
      <c r="B48" s="236"/>
      <c r="C48" s="368"/>
      <c r="D48" s="369"/>
      <c r="E48" s="241"/>
      <c r="F48" s="242" t="str">
        <f>IF(OR(G42="", E43 = "", E44=""), "", IF(D33="VOE", IF(YEAR(D35) = YEAR(E35), (E48/H35)*VLOOKUP(H31, PayPeriods, 5,FALSE), IF(G33 = 0, 0, E48/G33)),""))</f>
        <v/>
      </c>
      <c r="G48" s="180" t="str">
        <f>IF(OR(G42="", E43 = "", E44=""), "", IF(D33 = "VOE", IF(YEAR(D35) = YEAR(E35), (E48/H35)*VLOOKUP(H31, PayPeriods, 5, FALSE) * VLOOKUP(H31, PayPeriods, 3,FALSE), IF(G33 = 0, 0, E48/G33)*VLOOKUP(H31, PayPeriods, 3, FALSE)), ""))</f>
        <v/>
      </c>
      <c r="H48" s="231"/>
      <c r="I48" s="23"/>
      <c r="J48" s="403"/>
      <c r="K48" s="403"/>
      <c r="P48" s="26"/>
      <c r="Q48" s="26"/>
      <c r="R48" s="28"/>
      <c r="S48" s="29"/>
      <c r="T48" s="30"/>
      <c r="U48" s="30"/>
      <c r="V48" s="26"/>
    </row>
    <row r="49" spans="1:22" ht="15.75" customHeight="1" x14ac:dyDescent="0.45">
      <c r="A49" s="17"/>
      <c r="B49" s="236"/>
      <c r="C49" s="364" t="s">
        <v>39</v>
      </c>
      <c r="D49" s="365"/>
      <c r="E49" s="243"/>
      <c r="F49" s="244"/>
      <c r="G49" s="157" t="str">
        <f>IF(OR(G42="", E43 = "", E44=""), "", IF(D33 = "VOE", SUM(G45:G48),""))</f>
        <v/>
      </c>
      <c r="H49" s="155" t="str">
        <f>IF(OR(G42="",E43="",E44=""),"",IF(D33="VOE",IF(YEAR(D35) = YEAR(F35), (E49/H35) *260, IF(G33=0,0,(E49/G33)*VLOOKUP(H31,PayPeriods,3,FALSE))),""))</f>
        <v/>
      </c>
      <c r="I49" s="22"/>
      <c r="J49" s="403"/>
      <c r="K49" s="403"/>
      <c r="P49" s="26"/>
      <c r="Q49" s="26"/>
      <c r="R49" s="28"/>
      <c r="S49" s="29"/>
      <c r="T49" s="30"/>
      <c r="U49" s="30"/>
      <c r="V49" s="26"/>
    </row>
    <row r="50" spans="1:22" ht="15.75" customHeight="1" x14ac:dyDescent="0.45">
      <c r="A50" s="17"/>
      <c r="B50" s="236"/>
      <c r="C50" s="364" t="str">
        <f>IF(E44="","Gross Pay Prior Year",CONCATENATE("Gross Pay ",YEAR(E44)-1))</f>
        <v>Gross Pay Prior Year</v>
      </c>
      <c r="D50" s="365"/>
      <c r="E50" s="243"/>
      <c r="F50" s="183"/>
      <c r="G50" s="183"/>
      <c r="H50" s="245"/>
      <c r="I50" s="22"/>
      <c r="J50" s="351" t="s">
        <v>320</v>
      </c>
      <c r="K50" s="351"/>
      <c r="P50" s="26"/>
      <c r="Q50" s="26"/>
      <c r="R50" s="28"/>
      <c r="S50" s="29"/>
      <c r="T50" s="30"/>
      <c r="U50" s="30"/>
      <c r="V50" s="26"/>
    </row>
    <row r="51" spans="1:22" ht="15.75" customHeight="1" thickBot="1" x14ac:dyDescent="0.5">
      <c r="A51" s="17"/>
      <c r="B51" s="246"/>
      <c r="C51" s="364" t="str">
        <f>IF(E44="","Gross Pay Prior Year",CONCATENATE("Gross Pay ",YEAR(E44)-2))</f>
        <v>Gross Pay Prior Year</v>
      </c>
      <c r="D51" s="365"/>
      <c r="E51" s="247"/>
      <c r="F51" s="183"/>
      <c r="G51" s="183"/>
      <c r="H51" s="245"/>
      <c r="I51" s="22"/>
      <c r="J51" s="131"/>
      <c r="K51" s="129"/>
      <c r="P51" s="26"/>
      <c r="Q51" s="26"/>
      <c r="R51" s="28"/>
      <c r="S51" s="29"/>
      <c r="T51" s="30"/>
      <c r="U51" s="30"/>
      <c r="V51" s="26"/>
    </row>
    <row r="52" spans="1:22" ht="15.75" customHeight="1" x14ac:dyDescent="0.45">
      <c r="A52" s="17"/>
      <c r="B52" s="168"/>
      <c r="C52" s="78"/>
      <c r="D52" s="78"/>
      <c r="E52" s="183"/>
      <c r="F52" s="183"/>
      <c r="G52" s="183"/>
      <c r="H52" s="245"/>
      <c r="I52" s="22"/>
      <c r="J52" s="131"/>
      <c r="K52" s="129"/>
      <c r="P52" s="26"/>
      <c r="Q52" s="26"/>
      <c r="R52" s="28"/>
      <c r="S52" s="29"/>
      <c r="T52" s="30"/>
      <c r="U52" s="30"/>
      <c r="V52" s="26"/>
    </row>
    <row r="53" spans="1:22" ht="15.75" customHeight="1" x14ac:dyDescent="0.45">
      <c r="A53" s="17"/>
      <c r="B53" s="410" t="str">
        <f>IF(D33="VOE", IF(E45+E46+E48= E49, "", "Base Pay + Overtime + Commissions/Tips do not add to the Gross Pay (Current Year).  Please correct the numbers or explain the difference."), "")</f>
        <v/>
      </c>
      <c r="C53" s="411"/>
      <c r="D53" s="411"/>
      <c r="E53" s="411"/>
      <c r="F53" s="411"/>
      <c r="G53" s="411"/>
      <c r="H53" s="412"/>
      <c r="I53" s="22"/>
      <c r="J53" s="351"/>
      <c r="K53" s="351"/>
      <c r="P53" s="26"/>
      <c r="Q53" s="26"/>
      <c r="R53" s="28"/>
      <c r="S53" s="29"/>
      <c r="T53" s="30"/>
      <c r="U53" s="30"/>
      <c r="V53" s="26"/>
    </row>
    <row r="54" spans="1:22" ht="15.75" customHeight="1" thickBot="1" x14ac:dyDescent="0.5">
      <c r="A54" s="17"/>
      <c r="B54" s="236"/>
      <c r="C54" s="405"/>
      <c r="D54" s="405"/>
      <c r="E54" s="70"/>
      <c r="F54" s="70"/>
      <c r="G54" s="248" t="s">
        <v>7</v>
      </c>
      <c r="H54" s="249">
        <f>IF(OR(C63 = "", D63="", E63=""), IF(OR(C62 = "", D62 = "", E62 = ""), (E61-C61)/2, (E62-C62)/2), (E63-C63)/2)</f>
        <v>0</v>
      </c>
      <c r="I54" s="22"/>
      <c r="J54" s="351"/>
      <c r="K54" s="351"/>
      <c r="P54" s="26"/>
      <c r="Q54" s="26"/>
      <c r="R54" s="28"/>
      <c r="S54" s="29"/>
      <c r="T54" s="30"/>
      <c r="U54" s="30"/>
      <c r="V54" s="26"/>
    </row>
    <row r="55" spans="1:22" ht="15.75" customHeight="1" thickBot="1" x14ac:dyDescent="0.5">
      <c r="A55" s="17"/>
      <c r="B55" s="250" t="s">
        <v>17</v>
      </c>
      <c r="C55" s="370" t="s">
        <v>115</v>
      </c>
      <c r="D55" s="370"/>
      <c r="E55" s="251"/>
      <c r="F55" s="371" t="s">
        <v>54</v>
      </c>
      <c r="G55" s="371"/>
      <c r="H55" s="252" t="str">
        <f>IF(OR(H54="", H54 = 0, H54&gt;31), "", IF(H54 &gt;20, "Monthly", IF(H54&gt;14, "Semi-Monthly", IF(H54&gt;9, "Bi-Weekly", "Weekly"))))</f>
        <v/>
      </c>
      <c r="I55" s="22"/>
      <c r="J55" s="404" t="s">
        <v>229</v>
      </c>
      <c r="K55" s="404"/>
      <c r="P55" s="26"/>
      <c r="Q55" s="26"/>
      <c r="R55" s="28"/>
      <c r="S55" s="29"/>
      <c r="T55" s="30"/>
      <c r="U55" s="30"/>
      <c r="V55" s="26"/>
    </row>
    <row r="56" spans="1:22" ht="15.75" customHeight="1" x14ac:dyDescent="0.45">
      <c r="A56" s="17"/>
      <c r="B56" s="253"/>
      <c r="C56" s="254"/>
      <c r="D56" s="254"/>
      <c r="E56" s="254"/>
      <c r="F56" s="255"/>
      <c r="G56" s="255"/>
      <c r="H56" s="252"/>
      <c r="I56" s="22"/>
      <c r="J56" s="351"/>
      <c r="K56" s="351"/>
      <c r="P56" s="26"/>
      <c r="Q56" s="26"/>
      <c r="R56" s="28"/>
      <c r="S56" s="29"/>
      <c r="T56" s="30"/>
      <c r="U56" s="30"/>
      <c r="V56" s="26"/>
    </row>
    <row r="57" spans="1:22" ht="15.75" customHeight="1" x14ac:dyDescent="0.45">
      <c r="A57" s="17"/>
      <c r="B57" s="168"/>
      <c r="C57" s="372" t="str">
        <f>IF(D33="Pay Stubs",IF(H31&lt;&gt;"",IF(OR(H31="Semi-Monthly",H31="Monthly"),"Enter number of Pay Periods to Date", IF(F57&gt;0,"Payroll Frequency changed, delete value in F57", "")),""), "")</f>
        <v/>
      </c>
      <c r="D57" s="372"/>
      <c r="E57" s="372"/>
      <c r="F57" s="256"/>
      <c r="G57" s="257">
        <f>IF(C57 = "Enter number of Pay Periods to Date", 50, 0)</f>
        <v>0</v>
      </c>
      <c r="H57" s="252"/>
      <c r="I57" s="22"/>
      <c r="J57" s="403" t="s">
        <v>321</v>
      </c>
      <c r="K57" s="403"/>
      <c r="P57" s="26"/>
      <c r="Q57" s="26"/>
      <c r="R57" s="28"/>
      <c r="S57" s="29"/>
      <c r="T57" s="30"/>
      <c r="U57" s="30"/>
      <c r="V57" s="26"/>
    </row>
    <row r="58" spans="1:22" ht="36" customHeight="1" x14ac:dyDescent="0.45">
      <c r="A58" s="17"/>
      <c r="B58" s="217"/>
      <c r="C58" s="373" t="str">
        <f xml:space="preserve"> IF(AND(OR(G78="", G78 = 0), OR(H78="", H78=0)), "", IF(H54&gt;31, "Pay stubs do not appear to be consecutive based on dates entered.", IF(OR( E62 &lt; C62, E62 &lt;D62, E63 &lt; C63, E63 &lt;D63), "Pay Stubs may be out of order.  Please check dates.",IF(H55 = "", "", IF(E55 = H55, "", "If Payroll Frequency selected does not equal Recommended please provide an explanation.")))))</f>
        <v/>
      </c>
      <c r="D58" s="373"/>
      <c r="E58" s="373"/>
      <c r="F58" s="373"/>
      <c r="G58" s="373"/>
      <c r="H58" s="374"/>
      <c r="I58" s="22"/>
      <c r="J58" s="403"/>
      <c r="K58" s="403"/>
      <c r="L58" s="32"/>
      <c r="M58" s="33"/>
      <c r="P58" s="26"/>
      <c r="Q58" s="26"/>
      <c r="R58" s="28"/>
      <c r="S58" s="29"/>
      <c r="T58" s="30"/>
      <c r="U58" s="30"/>
      <c r="V58" s="26"/>
    </row>
    <row r="59" spans="1:22" ht="15.75" customHeight="1" x14ac:dyDescent="0.45">
      <c r="A59" s="17"/>
      <c r="B59" s="168"/>
      <c r="C59" s="218"/>
      <c r="D59" s="78"/>
      <c r="E59" s="78"/>
      <c r="F59" s="78"/>
      <c r="G59" s="78"/>
      <c r="H59" s="219"/>
      <c r="I59" s="22"/>
      <c r="J59" s="351"/>
      <c r="K59" s="351"/>
      <c r="L59" s="32"/>
      <c r="M59" s="33"/>
      <c r="P59" s="26"/>
      <c r="Q59" s="26"/>
      <c r="R59" s="28"/>
      <c r="S59" s="29"/>
      <c r="T59" s="30"/>
      <c r="U59" s="30"/>
      <c r="V59" s="26"/>
    </row>
    <row r="60" spans="1:22" ht="23.65" thickBot="1" x14ac:dyDescent="0.5">
      <c r="A60" s="17"/>
      <c r="B60" s="258"/>
      <c r="C60" s="221" t="s">
        <v>66</v>
      </c>
      <c r="D60" s="221" t="s">
        <v>67</v>
      </c>
      <c r="E60" s="221" t="s">
        <v>250</v>
      </c>
      <c r="F60" s="220" t="s">
        <v>53</v>
      </c>
      <c r="G60" s="221" t="s">
        <v>52</v>
      </c>
      <c r="H60" s="221" t="s">
        <v>51</v>
      </c>
      <c r="I60" s="17"/>
      <c r="J60" s="351"/>
      <c r="K60" s="351"/>
      <c r="L60" s="32"/>
      <c r="M60" s="33"/>
      <c r="P60" s="26"/>
      <c r="Q60" s="26"/>
      <c r="R60" s="28"/>
      <c r="S60" s="29"/>
      <c r="T60" s="30"/>
      <c r="U60" s="30"/>
      <c r="V60" s="26"/>
    </row>
    <row r="61" spans="1:22" ht="15.75" customHeight="1" x14ac:dyDescent="0.45">
      <c r="A61" s="17"/>
      <c r="B61" s="259" t="s">
        <v>100</v>
      </c>
      <c r="C61" s="260"/>
      <c r="D61" s="261"/>
      <c r="E61" s="262"/>
      <c r="F61" s="375" t="str">
        <f>IF(D33 = "Pay Stubs", IF(AND(H31 &lt;&gt; "", F35 &lt;&gt; ""), IF(H31 = "Annual", "1 pay period to date", IF(OR(H31="Semi-Monthly", H31 = "Monthly"), "", IF(E55 = "", "",CONCATENATE(G33," pay periods to date")))), ""), "")</f>
        <v/>
      </c>
      <c r="G61" s="378" t="str">
        <f>IF(D33 = "Pay Stubs", IF(G65 = "Hourly Pay Rate", IF((C64+D64+E64)/3&gt;VLOOKUP(H31,PayPeriods,6,FALSE),CONCATENATE("Average hours &gt; ", ROUND(VLOOKUP(H31, PayPeriods, 6, FALSE),2), " (Standard Work Hours in Year / Pay Periods in Year); ", ROUND(VLOOKUP(H31, PayPeriods, 6, FALSE),2), " hours used to calculate base pay."), ""), ""), "")</f>
        <v/>
      </c>
      <c r="H61" s="379"/>
      <c r="I61" s="17"/>
      <c r="J61" s="403" t="s">
        <v>322</v>
      </c>
      <c r="K61" s="403"/>
      <c r="L61" s="32"/>
    </row>
    <row r="62" spans="1:22" ht="15.75" customHeight="1" x14ac:dyDescent="0.45">
      <c r="A62" s="17"/>
      <c r="B62" s="259" t="s">
        <v>101</v>
      </c>
      <c r="C62" s="263"/>
      <c r="D62" s="264"/>
      <c r="E62" s="265"/>
      <c r="F62" s="376"/>
      <c r="G62" s="380"/>
      <c r="H62" s="381"/>
      <c r="I62" s="34"/>
      <c r="J62" s="403"/>
      <c r="K62" s="403"/>
      <c r="L62" s="32"/>
    </row>
    <row r="63" spans="1:22" ht="15.75" customHeight="1" x14ac:dyDescent="0.45">
      <c r="A63" s="17"/>
      <c r="B63" s="259" t="s">
        <v>102</v>
      </c>
      <c r="C63" s="263"/>
      <c r="D63" s="264"/>
      <c r="E63" s="266"/>
      <c r="F63" s="376"/>
      <c r="G63" s="380"/>
      <c r="H63" s="381"/>
      <c r="I63" s="17"/>
      <c r="J63" s="403" t="s">
        <v>341</v>
      </c>
      <c r="K63" s="403"/>
      <c r="L63" s="32"/>
    </row>
    <row r="64" spans="1:22" ht="15.75" thickBot="1" x14ac:dyDescent="0.5">
      <c r="A64" s="17"/>
      <c r="B64" s="267" t="s">
        <v>339</v>
      </c>
      <c r="C64" s="268"/>
      <c r="D64" s="269"/>
      <c r="E64" s="270"/>
      <c r="F64" s="377"/>
      <c r="G64" s="380"/>
      <c r="H64" s="381"/>
      <c r="I64" s="17"/>
      <c r="J64" s="403"/>
      <c r="K64" s="403"/>
      <c r="L64" s="32"/>
    </row>
    <row r="65" spans="1:12" ht="15.75" thickBot="1" x14ac:dyDescent="0.5">
      <c r="A65" s="17"/>
      <c r="B65" s="271" t="s">
        <v>27</v>
      </c>
      <c r="C65" s="272"/>
      <c r="D65" s="273"/>
      <c r="E65" s="274"/>
      <c r="F65" s="275" t="s">
        <v>90</v>
      </c>
      <c r="G65" s="382"/>
      <c r="H65" s="383"/>
      <c r="I65" s="17"/>
      <c r="J65" s="403"/>
      <c r="K65" s="403"/>
      <c r="L65" s="32"/>
    </row>
    <row r="66" spans="1:12" ht="15.4" x14ac:dyDescent="0.45">
      <c r="A66" s="17"/>
      <c r="B66" s="276" t="s">
        <v>242</v>
      </c>
      <c r="C66" s="277">
        <f>SUM(C67:C75)</f>
        <v>0</v>
      </c>
      <c r="D66" s="277">
        <f t="shared" ref="D66:E66" si="1">SUM(D67:D75)</f>
        <v>0</v>
      </c>
      <c r="E66" s="277">
        <f t="shared" si="1"/>
        <v>0</v>
      </c>
      <c r="F66" s="277">
        <f>SUM(F67:F75)</f>
        <v>0</v>
      </c>
      <c r="G66" s="242" t="str">
        <f>IF(OR(E55 = "", G65 = ""), "", IF(AND(E62="", E63 = ""), "", IF(D33 = "Pay Stubs", IF(G65 = "Hourly Pay Rate", H36*E65*(VLOOKUP(H31,PayPeriods,3,FALSE)),E65*VLOOKUP(G65, PayRates, 2, FALSE)), "")))</f>
        <v/>
      </c>
      <c r="H66" s="231"/>
      <c r="I66" s="17"/>
      <c r="J66" s="351" t="s">
        <v>315</v>
      </c>
      <c r="K66" s="351"/>
      <c r="L66" s="32"/>
    </row>
    <row r="67" spans="1:12" ht="15.75" customHeight="1" x14ac:dyDescent="0.45">
      <c r="A67" s="17"/>
      <c r="B67" s="278" t="s">
        <v>8</v>
      </c>
      <c r="C67" s="279"/>
      <c r="D67" s="273"/>
      <c r="E67" s="274"/>
      <c r="F67" s="241"/>
      <c r="G67" s="242"/>
      <c r="H67" s="231"/>
      <c r="I67" s="17"/>
      <c r="J67" s="351" t="s">
        <v>323</v>
      </c>
      <c r="K67" s="351"/>
      <c r="L67" s="25"/>
    </row>
    <row r="68" spans="1:12" ht="15.75" customHeight="1" x14ac:dyDescent="0.45">
      <c r="A68" s="17"/>
      <c r="B68" s="278" t="s">
        <v>243</v>
      </c>
      <c r="C68" s="279"/>
      <c r="D68" s="273"/>
      <c r="E68" s="274"/>
      <c r="F68" s="241"/>
      <c r="G68" s="242"/>
      <c r="H68" s="231"/>
      <c r="I68" s="17"/>
      <c r="J68" s="351" t="s">
        <v>344</v>
      </c>
      <c r="K68" s="351"/>
      <c r="L68" s="16"/>
    </row>
    <row r="69" spans="1:12" ht="15.75" customHeight="1" x14ac:dyDescent="0.45">
      <c r="A69" s="17"/>
      <c r="B69" s="278" t="s">
        <v>244</v>
      </c>
      <c r="C69" s="279"/>
      <c r="D69" s="273"/>
      <c r="E69" s="274"/>
      <c r="F69" s="241"/>
      <c r="G69" s="242"/>
      <c r="H69" s="231"/>
      <c r="I69" s="17"/>
      <c r="J69" s="351"/>
      <c r="K69" s="351"/>
      <c r="L69" s="16"/>
    </row>
    <row r="70" spans="1:12" ht="32.25" customHeight="1" x14ac:dyDescent="0.45">
      <c r="A70" s="17"/>
      <c r="B70" s="278" t="s">
        <v>245</v>
      </c>
      <c r="C70" s="279"/>
      <c r="D70" s="273"/>
      <c r="E70" s="274"/>
      <c r="F70" s="241"/>
      <c r="G70" s="242"/>
      <c r="H70" s="231"/>
      <c r="I70" s="17"/>
      <c r="J70" s="351" t="s">
        <v>345</v>
      </c>
      <c r="K70" s="351"/>
      <c r="L70" s="16"/>
    </row>
    <row r="71" spans="1:12" ht="15.75" customHeight="1" x14ac:dyDescent="0.45">
      <c r="A71" s="17"/>
      <c r="B71" s="278" t="s">
        <v>246</v>
      </c>
      <c r="C71" s="279"/>
      <c r="D71" s="273"/>
      <c r="E71" s="274"/>
      <c r="F71" s="241"/>
      <c r="G71" s="242"/>
      <c r="H71" s="231"/>
      <c r="I71" s="17"/>
      <c r="J71" s="127"/>
      <c r="K71" s="132"/>
      <c r="L71" s="16"/>
    </row>
    <row r="72" spans="1:12" ht="15.75" customHeight="1" x14ac:dyDescent="0.45">
      <c r="A72" s="17"/>
      <c r="B72" s="329" t="s">
        <v>342</v>
      </c>
      <c r="C72" s="279"/>
      <c r="D72" s="273"/>
      <c r="E72" s="274"/>
      <c r="F72" s="241"/>
      <c r="G72" s="242"/>
      <c r="H72" s="231"/>
      <c r="I72" s="17"/>
      <c r="J72" s="127"/>
      <c r="K72" s="132"/>
      <c r="L72" s="16"/>
    </row>
    <row r="73" spans="1:12" ht="15.75" customHeight="1" x14ac:dyDescent="0.45">
      <c r="A73" s="17"/>
      <c r="B73" s="278" t="s">
        <v>247</v>
      </c>
      <c r="C73" s="279"/>
      <c r="D73" s="273"/>
      <c r="E73" s="274"/>
      <c r="F73" s="241"/>
      <c r="G73" s="242"/>
      <c r="H73" s="231"/>
      <c r="I73" s="17"/>
      <c r="J73" s="403"/>
      <c r="K73" s="403"/>
      <c r="L73" s="16"/>
    </row>
    <row r="74" spans="1:12" ht="15.75" customHeight="1" x14ac:dyDescent="0.45">
      <c r="A74" s="17"/>
      <c r="B74" s="278" t="s">
        <v>248</v>
      </c>
      <c r="C74" s="279"/>
      <c r="D74" s="273"/>
      <c r="E74" s="274"/>
      <c r="F74" s="241"/>
      <c r="G74" s="242"/>
      <c r="H74" s="231"/>
      <c r="I74" s="17"/>
      <c r="J74" s="403"/>
      <c r="K74" s="403"/>
      <c r="L74" s="16"/>
    </row>
    <row r="75" spans="1:12" ht="15.75" customHeight="1" x14ac:dyDescent="0.45">
      <c r="A75" s="17"/>
      <c r="B75" s="278" t="s">
        <v>249</v>
      </c>
      <c r="C75" s="279"/>
      <c r="D75" s="273"/>
      <c r="E75" s="274"/>
      <c r="F75" s="241"/>
      <c r="G75" s="242"/>
      <c r="H75" s="231"/>
      <c r="I75" s="17"/>
      <c r="J75" s="127"/>
      <c r="K75" s="132"/>
      <c r="L75" s="16"/>
    </row>
    <row r="76" spans="1:12" ht="15.75" customHeight="1" x14ac:dyDescent="0.45">
      <c r="A76" s="17"/>
      <c r="B76" s="271" t="s">
        <v>16</v>
      </c>
      <c r="C76" s="272"/>
      <c r="D76" s="273"/>
      <c r="E76" s="274"/>
      <c r="F76" s="243"/>
      <c r="G76" s="280" t="str">
        <f>IF(E55="","",IF(AND(E62="",E63=""),"",IF(D33&lt;&gt;"Pay Stubs","", IF(YEAR(D35)=YEAR(E35), IF(OR(F76="", F76 = 0), (SUM(C76:E76)/3)*VLOOKUP(H31, PayPeriods, 3, FALSE), (F76/H35)*260), IF(G33=0,0,IF(OR(F76="", F76 = 0), SUM(C76:E76)/3*VLOOKUP(H31, PayPeriods, 3, FALSE), (F76/G33)*VLOOKUP(H31,PayPeriods,3,FALSE)))))))</f>
        <v/>
      </c>
      <c r="H76" s="235"/>
      <c r="I76" s="17"/>
      <c r="J76" s="403" t="s">
        <v>324</v>
      </c>
      <c r="K76" s="403"/>
      <c r="L76" s="16"/>
    </row>
    <row r="77" spans="1:12" ht="29.25" customHeight="1" x14ac:dyDescent="0.45">
      <c r="A77" s="17"/>
      <c r="B77" s="271" t="s">
        <v>33</v>
      </c>
      <c r="C77" s="272"/>
      <c r="D77" s="273"/>
      <c r="E77" s="274"/>
      <c r="F77" s="243"/>
      <c r="G77" s="281" t="str">
        <f>IF(E55="","",IF(AND(E62="",E63=""),"",IF(D33&lt;&gt;"Pay Stubs","", IF(YEAR(D35)=YEAR(E35), IF(OR(F77="", F77 = 0), (SUM(C77:E77)/3)*VLOOKUP(H31, PayPeriods, 3, FALSE), (F77/H35)*260), IF(G33=0,0,IF(OR(F77="", F77 = 0), SUM(C77:E77)/3*VLOOKUP(H31, PayPeriods, 3, FALSE), (F77/G33)*VLOOKUP(H31,PayPeriods,3,FALSE)))))))</f>
        <v/>
      </c>
      <c r="H77" s="235"/>
      <c r="I77" s="17"/>
      <c r="J77" s="403" t="s">
        <v>325</v>
      </c>
      <c r="K77" s="403"/>
      <c r="L77" s="16"/>
    </row>
    <row r="78" spans="1:12" ht="15.75" customHeight="1" x14ac:dyDescent="0.45">
      <c r="A78" s="17"/>
      <c r="B78" s="259" t="s">
        <v>103</v>
      </c>
      <c r="C78" s="272"/>
      <c r="D78" s="273"/>
      <c r="E78" s="274"/>
      <c r="F78" s="243"/>
      <c r="G78" s="280" t="str">
        <f>IF(E55 = "", "", IF(AND(E62 = "", E63=""), "", IF(D33 = "Pay Stubs", (G66+G76+G77), "")))</f>
        <v/>
      </c>
      <c r="H78" s="157" t="str">
        <f>IF(E55= "", "", IF(AND(E62="", E63 = ""), "", IF(D33 = "Pay Stubs", IF(YEAR(D35) = YEAR(F35), (F78/H35) *260, IF(G33 = 0, 0, (F78/G33)*VLOOKUP(H31,PayPeriods,3,FALSE))), "")))</f>
        <v/>
      </c>
      <c r="I78" s="17"/>
      <c r="J78" s="403" t="s">
        <v>326</v>
      </c>
      <c r="K78" s="403"/>
      <c r="L78" s="16"/>
    </row>
    <row r="79" spans="1:12" ht="15.75" customHeight="1" x14ac:dyDescent="0.45">
      <c r="A79" s="17"/>
      <c r="B79" s="114"/>
      <c r="C79" s="183"/>
      <c r="D79" s="183"/>
      <c r="E79" s="183"/>
      <c r="F79" s="183"/>
      <c r="G79" s="183"/>
      <c r="H79" s="183"/>
      <c r="I79" s="17"/>
      <c r="J79" s="351"/>
      <c r="K79" s="351"/>
      <c r="L79" s="16"/>
    </row>
    <row r="80" spans="1:12" ht="15.75" customHeight="1" x14ac:dyDescent="0.45">
      <c r="A80" s="17"/>
      <c r="B80" s="282" t="str">
        <f>IF(D33 = "VOE", "", IF((F66+F76+F77) = 0, "",IF((F66+F76+F77 = F78), "", "Year to Date Base pay, Overtime and Other income do not add to the Gross Wages, please correct or explain.")))</f>
        <v/>
      </c>
      <c r="C80" s="73"/>
      <c r="D80" s="73"/>
      <c r="E80" s="183"/>
      <c r="F80" s="78"/>
      <c r="G80" s="78"/>
      <c r="H80" s="78"/>
      <c r="I80" s="22"/>
      <c r="J80" s="351"/>
      <c r="K80" s="351"/>
      <c r="L80" s="16"/>
    </row>
    <row r="81" spans="1:13" ht="15.75" customHeight="1" x14ac:dyDescent="0.45">
      <c r="A81" s="17"/>
      <c r="B81" s="282" t="str">
        <f>IF(D33 = "VOE", "", IF(F78 &lt; E78, "Year to Date Gross Wages must be greater than or equal to the last pay stub", ""))</f>
        <v/>
      </c>
      <c r="C81" s="73"/>
      <c r="D81" s="73"/>
      <c r="E81" s="78"/>
      <c r="F81" s="78"/>
      <c r="G81" s="78"/>
      <c r="H81" s="78"/>
      <c r="I81" s="22"/>
      <c r="J81" s="351"/>
      <c r="K81" s="351"/>
      <c r="L81" s="16"/>
    </row>
    <row r="82" spans="1:13" ht="15.75" customHeight="1" x14ac:dyDescent="0.45">
      <c r="A82" s="17"/>
      <c r="B82" s="73"/>
      <c r="C82" s="282"/>
      <c r="D82" s="73"/>
      <c r="E82" s="78"/>
      <c r="F82" s="78"/>
      <c r="G82" s="78"/>
      <c r="H82" s="78"/>
      <c r="I82" s="22"/>
      <c r="J82" s="351"/>
      <c r="K82" s="351"/>
      <c r="L82" s="16"/>
    </row>
    <row r="83" spans="1:13" ht="15.75" customHeight="1" x14ac:dyDescent="0.45">
      <c r="A83" s="17"/>
      <c r="B83" s="283" t="str">
        <f xml:space="preserve"> IF(AND(B84 = "", B85 = ""), "", "If Regular Base Hours and/or Base Pay Rate are not provided on the check stubs, enter the numbers calculated below.")</f>
        <v/>
      </c>
      <c r="C83" s="282"/>
      <c r="D83" s="73"/>
      <c r="E83" s="78"/>
      <c r="F83" s="78"/>
      <c r="G83" s="78"/>
      <c r="H83" s="78"/>
      <c r="I83" s="22"/>
      <c r="J83" s="351"/>
      <c r="K83" s="351"/>
      <c r="L83" s="16"/>
    </row>
    <row r="84" spans="1:13" ht="15.4" x14ac:dyDescent="0.45">
      <c r="A84" s="17"/>
      <c r="B84" s="284" t="str">
        <f>IF(D33 = "Pay Stubs", IF(G65 = "Hourly Pay Rate", IF(AND(C84="", D84 = "", E84 = ""), "","Hours Calculator"), ""), "")</f>
        <v/>
      </c>
      <c r="C84" s="285" t="str">
        <f>IF(D33 = "Pay Stubs", IF(G65 = "Hourly Pay Rate", IF(C65 = "", "",C66/C65), ""), "")</f>
        <v/>
      </c>
      <c r="D84" s="285" t="str">
        <f>IF(D33 = "Pay Stubs", IF(G65 = "Hourly Pay Rate", IF(D65 = "", "", D66/D65), ""), "")</f>
        <v/>
      </c>
      <c r="E84" s="285" t="str">
        <f>IF(D33 = "Pay Stubs", IF(G65 = "Hourly Pay Rate", IF(E65 = "", "", E66/E65), ""), "")</f>
        <v/>
      </c>
      <c r="F84" s="78"/>
      <c r="G84" s="75"/>
      <c r="H84" s="73"/>
      <c r="I84" s="22"/>
      <c r="J84" s="351"/>
      <c r="K84" s="351"/>
      <c r="L84" s="16"/>
    </row>
    <row r="85" spans="1:13" ht="15.4" x14ac:dyDescent="0.45">
      <c r="A85" s="17"/>
      <c r="B85" s="284" t="str">
        <f>IF(D33 = "Pay Stubs", IF(G65 = "Hourly Pay Rate", IF(AND(C85="", D85 = "", E85 = ""), "","Rate Calculator"), ""), "")</f>
        <v/>
      </c>
      <c r="C85" s="286" t="str">
        <f>IF(D33 = "Pay Stubs", IF(G65="Hourly Pay Rate", IF(OR(C64 = "",C64 = 0), "", C66/C64),""), "")</f>
        <v/>
      </c>
      <c r="D85" s="286" t="str">
        <f>IF(D33="Pay Stubs",IF(G65="Hourly Pay Rate",IF(OR(D64="", D64 = 0),"",D66/D64), ""),"")</f>
        <v/>
      </c>
      <c r="E85" s="286" t="str">
        <f>IF(D33 = "Pay Stubs", IF(G65="Hourly Pay Rate", IF(OR(E64 = "",E64 = 0), "", E66/E64), ""), "")</f>
        <v/>
      </c>
      <c r="F85" s="73"/>
      <c r="G85" s="75"/>
      <c r="H85" s="73"/>
      <c r="I85" s="22"/>
      <c r="J85" s="351"/>
      <c r="K85" s="351"/>
      <c r="L85" s="16"/>
    </row>
    <row r="86" spans="1:13" ht="15.4" x14ac:dyDescent="0.45">
      <c r="A86" s="17"/>
      <c r="B86" s="78"/>
      <c r="C86" s="78"/>
      <c r="D86" s="78"/>
      <c r="E86" s="78"/>
      <c r="F86" s="78"/>
      <c r="G86" s="73"/>
      <c r="H86" s="287"/>
      <c r="I86" s="22"/>
      <c r="J86" s="351"/>
      <c r="K86" s="351"/>
      <c r="L86" s="16"/>
    </row>
    <row r="87" spans="1:13" ht="7.5" customHeight="1" x14ac:dyDescent="0.45">
      <c r="A87" s="17"/>
      <c r="B87" s="73"/>
      <c r="C87" s="73"/>
      <c r="D87" s="73"/>
      <c r="E87" s="73"/>
      <c r="F87" s="73"/>
      <c r="G87" s="73"/>
      <c r="H87" s="73"/>
      <c r="I87" s="17"/>
      <c r="J87" s="351"/>
      <c r="K87" s="351"/>
      <c r="L87" s="16"/>
    </row>
    <row r="88" spans="1:13" ht="14.25" customHeight="1" thickBot="1" x14ac:dyDescent="0.5">
      <c r="A88" s="17"/>
      <c r="B88" s="184" t="s">
        <v>59</v>
      </c>
      <c r="C88" s="185"/>
      <c r="D88" s="186" t="str">
        <f>E5</f>
        <v>Name not entered on Household Summary</v>
      </c>
      <c r="E88" s="185"/>
      <c r="F88" s="185"/>
      <c r="G88" s="185"/>
      <c r="H88" s="321" t="s">
        <v>234</v>
      </c>
      <c r="I88" s="22"/>
      <c r="J88" s="351"/>
      <c r="K88" s="351"/>
      <c r="L88" s="26"/>
      <c r="M88" s="26"/>
    </row>
    <row r="89" spans="1:13" ht="14.25" customHeight="1" thickTop="1" thickBot="1" x14ac:dyDescent="0.5">
      <c r="A89" s="17"/>
      <c r="B89" s="187"/>
      <c r="C89" s="188"/>
      <c r="D89" s="189"/>
      <c r="E89" s="189"/>
      <c r="F89" s="189"/>
      <c r="G89" s="189"/>
      <c r="H89" s="190"/>
      <c r="I89" s="17"/>
      <c r="J89" s="413" t="s">
        <v>330</v>
      </c>
      <c r="K89" s="413"/>
      <c r="L89" s="26"/>
      <c r="M89" s="26"/>
    </row>
    <row r="90" spans="1:13" ht="16.5" customHeight="1" thickBot="1" x14ac:dyDescent="0.5">
      <c r="A90" s="17"/>
      <c r="B90" s="191" t="s">
        <v>31</v>
      </c>
      <c r="C90" s="188" t="s">
        <v>6</v>
      </c>
      <c r="D90" s="352"/>
      <c r="E90" s="353"/>
      <c r="F90" s="353"/>
      <c r="G90" s="354"/>
      <c r="H90" s="192" t="str">
        <f>IF(D92="VOE", E102, IF(D92 = "Pay Stubs", E114, ""))</f>
        <v/>
      </c>
      <c r="I90" s="22"/>
      <c r="J90" s="351" t="s">
        <v>336</v>
      </c>
      <c r="K90" s="351"/>
      <c r="L90" s="26"/>
      <c r="M90" s="26"/>
    </row>
    <row r="91" spans="1:13" ht="15.75" customHeight="1" thickBot="1" x14ac:dyDescent="0.5">
      <c r="A91" s="17"/>
      <c r="B91" s="191"/>
      <c r="C91" s="188"/>
      <c r="D91" s="193"/>
      <c r="E91" s="194"/>
      <c r="F91" s="194"/>
      <c r="G91" s="195" t="s">
        <v>70</v>
      </c>
      <c r="H91" s="196" t="s">
        <v>61</v>
      </c>
      <c r="I91" s="22"/>
      <c r="J91" s="351" t="s">
        <v>313</v>
      </c>
      <c r="K91" s="351"/>
      <c r="L91" s="26"/>
      <c r="M91" s="26"/>
    </row>
    <row r="92" spans="1:13" ht="16.5" customHeight="1" thickBot="1" x14ac:dyDescent="0.5">
      <c r="A92" s="17"/>
      <c r="B92" s="191"/>
      <c r="C92" s="197" t="s">
        <v>36</v>
      </c>
      <c r="D92" s="198"/>
      <c r="E92" s="199" t="str">
        <f>IF(ISNUMBER(SEARCH("VOE",D92)),"Warning: Fill VOE Sec Only!!","Warning: Fill PayStubs Sec Only!!")</f>
        <v>Warning: Fill PayStubs Sec Only!!</v>
      </c>
      <c r="F92" s="200"/>
      <c r="G92" s="201" t="e">
        <f>IF(OR(H90 = "Monthly", H90="Semi-Monthly"), IF(D92="VOE", H103, IF(D92 = "Pay Stubs", F116, "")), ROUNDUP(H92,0))</f>
        <v>#VALUE!</v>
      </c>
      <c r="H92" s="288" t="e">
        <f>G94/(VLOOKUP(H90, PayPeriods, 2, FALSE))</f>
        <v>#VALUE!</v>
      </c>
      <c r="I92" s="22"/>
      <c r="J92" s="351" t="s">
        <v>337</v>
      </c>
      <c r="K92" s="351"/>
      <c r="L92" s="25"/>
    </row>
    <row r="93" spans="1:13" ht="15.75" thickBot="1" x14ac:dyDescent="0.5">
      <c r="A93" s="17"/>
      <c r="B93" s="191"/>
      <c r="C93" s="188"/>
      <c r="D93" s="203"/>
      <c r="E93" s="200"/>
      <c r="F93" s="195" t="s">
        <v>22</v>
      </c>
      <c r="G93" s="195" t="s">
        <v>72</v>
      </c>
      <c r="H93" s="196" t="s">
        <v>69</v>
      </c>
      <c r="I93" s="22"/>
      <c r="J93" s="351"/>
      <c r="K93" s="351"/>
      <c r="L93" s="25"/>
    </row>
    <row r="94" spans="1:13" ht="15.75" thickBot="1" x14ac:dyDescent="0.5">
      <c r="A94" s="17"/>
      <c r="B94" s="187"/>
      <c r="C94" s="197" t="s">
        <v>0</v>
      </c>
      <c r="D94" s="198"/>
      <c r="E94" s="204" t="e">
        <f>CONCATENATE("1/1/",YEAR(F94))</f>
        <v>#VALUE!</v>
      </c>
      <c r="F94" s="205" t="str">
        <f>IF(D92 = "VOE", E103, IF(D92 = "Pay Stubs", IF(OR(C122 = "", D122="",E122 = ""), IF(OR(C121 = "",D121="", E121=""), "", E121), E122),""))</f>
        <v/>
      </c>
      <c r="G94" s="205" t="e">
        <f>IF(YEAR(D94) = YEAR(F94), F94-D94+1,F94-E94+1)</f>
        <v>#VALUE!</v>
      </c>
      <c r="H94" s="206" t="e">
        <f>ROUNDUP(G94*(5/7), 0)</f>
        <v>#VALUE!</v>
      </c>
      <c r="I94" s="17"/>
      <c r="J94" s="351"/>
      <c r="K94" s="351"/>
      <c r="L94" s="25"/>
    </row>
    <row r="95" spans="1:13" ht="15" customHeight="1" thickBot="1" x14ac:dyDescent="0.5">
      <c r="A95" s="17"/>
      <c r="B95" s="207"/>
      <c r="C95" s="208"/>
      <c r="D95" s="209"/>
      <c r="E95" s="210"/>
      <c r="F95" s="210"/>
      <c r="G95" s="211" t="s">
        <v>71</v>
      </c>
      <c r="H95" s="212" t="str">
        <f>IF(D92 = "VOE", IF(E100&gt;VLOOKUP(H90, PayPeriods, 6, FALSE), VLOOKUP(H90, PayPeriods, 6, FALSE), E100),IF(D92="Pay Stubs", IF((C123+D123+E123)/3 &gt; VLOOKUP(H90, PayPeriods, 6, FALSE), VLOOKUP(H90, PayPeriods, 6, FALSE), (C123+D123+E123)/3), ""))</f>
        <v/>
      </c>
      <c r="I95" s="22"/>
      <c r="J95" s="351"/>
      <c r="K95" s="351"/>
      <c r="L95" s="25"/>
    </row>
    <row r="96" spans="1:13" ht="15.75" thickTop="1" x14ac:dyDescent="0.45">
      <c r="A96" s="17"/>
      <c r="B96" s="168"/>
      <c r="C96" s="78"/>
      <c r="D96" s="213"/>
      <c r="E96" s="214"/>
      <c r="F96" s="214"/>
      <c r="G96" s="78"/>
      <c r="H96" s="215"/>
      <c r="I96" s="22"/>
      <c r="J96" s="127"/>
      <c r="K96" s="128"/>
    </row>
    <row r="97" spans="1:25" ht="17.25" customHeight="1" x14ac:dyDescent="0.45">
      <c r="A97" s="17"/>
      <c r="B97" s="216" t="s">
        <v>9</v>
      </c>
      <c r="C97" s="355" t="s">
        <v>38</v>
      </c>
      <c r="D97" s="355"/>
      <c r="E97" s="355"/>
      <c r="F97" s="355"/>
      <c r="G97" s="355"/>
      <c r="H97" s="356"/>
      <c r="I97" s="22"/>
      <c r="J97" s="404" t="s">
        <v>176</v>
      </c>
      <c r="K97" s="404"/>
    </row>
    <row r="98" spans="1:25" ht="16.5" customHeight="1" x14ac:dyDescent="0.45">
      <c r="A98" s="17"/>
      <c r="B98" s="217"/>
      <c r="C98" s="78"/>
      <c r="D98" s="213"/>
      <c r="E98" s="218"/>
      <c r="F98" s="218"/>
      <c r="G98" s="78"/>
      <c r="H98" s="219"/>
      <c r="I98" s="22"/>
      <c r="J98" s="403"/>
      <c r="K98" s="403"/>
    </row>
    <row r="99" spans="1:25" ht="27.75" customHeight="1" thickBot="1" x14ac:dyDescent="0.5">
      <c r="A99" s="17"/>
      <c r="B99" s="217"/>
      <c r="C99" s="73"/>
      <c r="D99" s="73"/>
      <c r="E99" s="220" t="s">
        <v>37</v>
      </c>
      <c r="F99" s="221" t="s">
        <v>50</v>
      </c>
      <c r="G99" s="221" t="s">
        <v>49</v>
      </c>
      <c r="H99" s="221" t="s">
        <v>51</v>
      </c>
      <c r="I99" s="24"/>
      <c r="J99" s="403" t="s">
        <v>314</v>
      </c>
      <c r="K99" s="403"/>
    </row>
    <row r="100" spans="1:25" ht="15.75" thickBot="1" x14ac:dyDescent="0.5">
      <c r="A100" s="17"/>
      <c r="B100" s="168"/>
      <c r="C100" s="406" t="s">
        <v>34</v>
      </c>
      <c r="D100" s="407"/>
      <c r="E100" s="222"/>
      <c r="F100" s="223"/>
      <c r="G100" s="224"/>
      <c r="H100" s="225"/>
      <c r="I100" s="22"/>
      <c r="J100" s="403"/>
      <c r="K100" s="403"/>
    </row>
    <row r="101" spans="1:25" ht="15.75" thickBot="1" x14ac:dyDescent="0.5">
      <c r="A101" s="17"/>
      <c r="B101" s="357" t="str">
        <f>IF(D92 = "VOE", IF(G101 = "Hourly Pay Rate", IF(E100&gt;VLOOKUP(H90,PayPeriods,6,FALSE),CONCATENATE("    Average hours &gt; ", ROUND(VLOOKUP(H90, PayPeriods, 6, FALSE),2), " (Standard Work Hours in Year / Pay Periods in Year);  ", ROUND(VLOOKUP(H90, PayPeriods, 6, FALSE),2), " hours used."), ""), ""), "")</f>
        <v/>
      </c>
      <c r="C101" s="408" t="s">
        <v>27</v>
      </c>
      <c r="D101" s="409"/>
      <c r="E101" s="327"/>
      <c r="F101" s="226" t="s">
        <v>99</v>
      </c>
      <c r="G101" s="358"/>
      <c r="H101" s="359"/>
      <c r="I101" s="22"/>
      <c r="J101" s="129" t="s">
        <v>315</v>
      </c>
      <c r="K101" s="130" t="s">
        <v>316</v>
      </c>
    </row>
    <row r="102" spans="1:25" ht="15.75" customHeight="1" x14ac:dyDescent="0.45">
      <c r="A102" s="17"/>
      <c r="B102" s="357"/>
      <c r="C102" s="406" t="s">
        <v>35</v>
      </c>
      <c r="D102" s="407"/>
      <c r="E102" s="227"/>
      <c r="F102" s="360" t="str">
        <f>IF(AND(E102 &lt;&gt; "Monthly", E102 &lt;&gt; "Semi-Monthly", H103&gt;0), "Payroll Frequency changed, delete value in H66", "")</f>
        <v/>
      </c>
      <c r="G102" s="361"/>
      <c r="H102" s="362"/>
      <c r="I102" s="22"/>
      <c r="J102" s="403" t="s">
        <v>317</v>
      </c>
      <c r="K102" s="403"/>
    </row>
    <row r="103" spans="1:25" ht="13.5" customHeight="1" x14ac:dyDescent="0.45">
      <c r="A103" s="17"/>
      <c r="B103" s="357"/>
      <c r="C103" s="406" t="s">
        <v>22</v>
      </c>
      <c r="D103" s="407"/>
      <c r="E103" s="228"/>
      <c r="F103" s="363" t="str">
        <f>IF(D92 = "VOE", IF(H90 &lt;&gt; "", IF(H90 = "Annual", "1 pay period", IF(OR(E102="Semi-Monthly", E102 = "Monthly"), "Enter # of Pay Periods to Date", IF(E103 = "", "",CONCATENATE(G92," pay periods to date")))), ""), "")</f>
        <v/>
      </c>
      <c r="G103" s="363"/>
      <c r="H103" s="229"/>
      <c r="I103" s="31">
        <f>IF(F103 = "Enter # of Pay Periods to Date", 50, 0)</f>
        <v>0</v>
      </c>
      <c r="J103" s="351" t="s">
        <v>318</v>
      </c>
      <c r="K103" s="351"/>
    </row>
    <row r="104" spans="1:25" ht="13.5" customHeight="1" x14ac:dyDescent="0.45">
      <c r="A104" s="17"/>
      <c r="B104" s="357"/>
      <c r="C104" s="364" t="s">
        <v>8</v>
      </c>
      <c r="D104" s="365"/>
      <c r="E104" s="230"/>
      <c r="F104" s="171" t="str">
        <f>IF(G104 = "", "", IF(G104 = 0, 0, G104/VLOOKUP(H90, PayPeriods, 3, FALSE)))</f>
        <v/>
      </c>
      <c r="G104" s="157" t="str">
        <f>IF(OR(G101="", E102 = "", E103=""), "", IF(D92="VOE",IF(G101="Hourly Pay Rate",H95*E101*VLOOKUP(H90, PayPeriods, 4, FALSE) *(VLOOKUP(H90,PayPeriods,3,FALSE)),E101*VLOOKUP(G101,PayRates,2,FALSE)),""))</f>
        <v/>
      </c>
      <c r="H104" s="231"/>
      <c r="I104" s="23"/>
      <c r="J104" s="351"/>
      <c r="K104" s="351"/>
    </row>
    <row r="105" spans="1:25" ht="15.75" customHeight="1" x14ac:dyDescent="0.45">
      <c r="A105" s="17"/>
      <c r="B105" s="232"/>
      <c r="C105" s="364" t="s">
        <v>16</v>
      </c>
      <c r="D105" s="365"/>
      <c r="E105" s="230"/>
      <c r="F105" s="233" t="str">
        <f>IF(OR(G101="", E102 = "", E103=""), "", IF(D92="VOE",IF(YEAR(D94) = YEAR(E94), (E105/H94)*VLOOKUP(H90, PayPeriods, 5,FALSE), IF(G92 = 0, 0, E105/G92)), ""))</f>
        <v/>
      </c>
      <c r="G105" s="234" t="str">
        <f>IF(OR(G101="", E102 = "", E103=""), "", IF(D92= "VOE", IF(YEAR(D94) = YEAR(E94), (E105/H94)*VLOOKUP(H90, PayPeriods, 5, FALSE) * VLOOKUP(H90, PayPeriods, 3,FALSE), IF(G92 = 0, 0, (E105/G92)*VLOOKUP(H90, PayPeriods, 3, FALSE))), ""))</f>
        <v/>
      </c>
      <c r="H105" s="235"/>
      <c r="I105" s="23"/>
      <c r="J105" s="351"/>
      <c r="K105" s="351"/>
    </row>
    <row r="106" spans="1:25" ht="15.75" customHeight="1" x14ac:dyDescent="0.45">
      <c r="A106" s="17"/>
      <c r="B106" s="236"/>
      <c r="C106" s="366" t="s">
        <v>29</v>
      </c>
      <c r="D106" s="367"/>
      <c r="E106" s="237"/>
      <c r="F106" s="238"/>
      <c r="G106" s="239"/>
      <c r="H106" s="240"/>
      <c r="I106" s="23"/>
      <c r="J106" s="403" t="s">
        <v>319</v>
      </c>
      <c r="K106" s="403"/>
    </row>
    <row r="107" spans="1:25" ht="15.4" x14ac:dyDescent="0.45">
      <c r="A107" s="17"/>
      <c r="B107" s="236"/>
      <c r="C107" s="368"/>
      <c r="D107" s="369"/>
      <c r="E107" s="241"/>
      <c r="F107" s="242" t="str">
        <f>IF(OR(G101="", E102 = "", E103=""), "", IF(D92="VOE", IF(YEAR(D94) = YEAR(E94), (E107/H94)*VLOOKUP(H90, PayPeriods, 5,FALSE), IF(G92 = 0, 0, E107/G92)),""))</f>
        <v/>
      </c>
      <c r="G107" s="180" t="str">
        <f>IF(OR(G101="", E102 = "", E103=""), "", IF(D92 = "VOE", IF(YEAR(D94) = YEAR(E94), (E107/H94)*VLOOKUP(H90, PayPeriods, 5, FALSE) * VLOOKUP(H90, PayPeriods, 3,FALSE), IF(G92 = 0, 0, E107/G92)*VLOOKUP(H90, PayPeriods, 3, FALSE)), ""))</f>
        <v/>
      </c>
      <c r="H107" s="231"/>
      <c r="I107" s="23"/>
      <c r="J107" s="403"/>
      <c r="K107" s="403"/>
    </row>
    <row r="108" spans="1:25" ht="15.4" x14ac:dyDescent="0.45">
      <c r="A108" s="17"/>
      <c r="B108" s="236"/>
      <c r="C108" s="364" t="s">
        <v>39</v>
      </c>
      <c r="D108" s="365"/>
      <c r="E108" s="243"/>
      <c r="F108" s="244"/>
      <c r="G108" s="157" t="str">
        <f>IF(OR(G101="", E102 = "", E103=""), "", IF(D92 = "VOE", SUM(G104:G107),""))</f>
        <v/>
      </c>
      <c r="H108" s="155" t="str">
        <f>IF(OR(G101="",E102="",E103=""),"",IF(D92="VOE",IF(YEAR(D94) = YEAR(F94), (E108/H94) *260, IF(G92=0,0,(E108/G92)*VLOOKUP(H90,PayPeriods,3,FALSE))),""))</f>
        <v/>
      </c>
      <c r="I108" s="22"/>
      <c r="J108" s="403"/>
      <c r="K108" s="403"/>
      <c r="P108" s="25"/>
      <c r="Q108" s="26"/>
      <c r="R108" s="26"/>
      <c r="S108" s="26"/>
      <c r="T108" s="26"/>
      <c r="U108" s="26"/>
      <c r="V108" s="26"/>
      <c r="W108" s="26"/>
      <c r="X108" s="26"/>
      <c r="Y108" s="26"/>
    </row>
    <row r="109" spans="1:25" ht="15.75" customHeight="1" x14ac:dyDescent="0.45">
      <c r="A109" s="17"/>
      <c r="B109" s="236"/>
      <c r="C109" s="364" t="str">
        <f>IF(E103="","Gross Pay Prior Year",CONCATENATE("Gross Pay ",YEAR(E103)-1))</f>
        <v>Gross Pay Prior Year</v>
      </c>
      <c r="D109" s="365"/>
      <c r="E109" s="243"/>
      <c r="F109" s="183"/>
      <c r="G109" s="183"/>
      <c r="H109" s="245"/>
      <c r="I109" s="22"/>
      <c r="J109" s="351" t="s">
        <v>320</v>
      </c>
      <c r="K109" s="351"/>
      <c r="P109" s="27"/>
      <c r="Q109" s="26"/>
      <c r="R109" s="28"/>
      <c r="S109" s="29"/>
      <c r="T109" s="30"/>
      <c r="U109" s="30"/>
      <c r="V109" s="26"/>
    </row>
    <row r="110" spans="1:25" ht="15.75" customHeight="1" thickBot="1" x14ac:dyDescent="0.5">
      <c r="A110" s="17"/>
      <c r="B110" s="246"/>
      <c r="C110" s="364" t="str">
        <f>IF(E103="","Gross Pay Prior Year",CONCATENATE("Gross Pay ",YEAR(E103)-2))</f>
        <v>Gross Pay Prior Year</v>
      </c>
      <c r="D110" s="365"/>
      <c r="E110" s="247"/>
      <c r="F110" s="183"/>
      <c r="G110" s="183"/>
      <c r="H110" s="245"/>
      <c r="I110" s="22"/>
      <c r="J110" s="351"/>
      <c r="K110" s="351"/>
      <c r="P110" s="26"/>
      <c r="Q110" s="26"/>
      <c r="R110" s="28"/>
      <c r="S110" s="29"/>
      <c r="T110" s="30"/>
      <c r="U110" s="30"/>
      <c r="V110" s="26"/>
    </row>
    <row r="111" spans="1:25" ht="15.75" customHeight="1" x14ac:dyDescent="0.45">
      <c r="A111" s="17"/>
      <c r="B111" s="168"/>
      <c r="C111" s="78"/>
      <c r="D111" s="78"/>
      <c r="E111" s="183"/>
      <c r="F111" s="183"/>
      <c r="G111" s="183"/>
      <c r="H111" s="245"/>
      <c r="I111" s="22"/>
      <c r="J111" s="131"/>
      <c r="K111" s="129"/>
      <c r="P111" s="26"/>
      <c r="Q111" s="26"/>
      <c r="R111" s="28"/>
      <c r="S111" s="29"/>
      <c r="T111" s="30"/>
      <c r="U111" s="30"/>
      <c r="V111" s="26"/>
    </row>
    <row r="112" spans="1:25" ht="15.75" customHeight="1" x14ac:dyDescent="0.45">
      <c r="A112" s="17"/>
      <c r="B112" s="410" t="str">
        <f>IF(D92="VOE", IF(E104+E105+E107= E108, "", "Base Pay + Overtime + Commissions/Tips do not add to the Gross Pay (Current Year).  Please correct the numbers or explain the difference."), "")</f>
        <v/>
      </c>
      <c r="C112" s="411"/>
      <c r="D112" s="411"/>
      <c r="E112" s="411"/>
      <c r="F112" s="411"/>
      <c r="G112" s="411"/>
      <c r="H112" s="412"/>
      <c r="I112" s="22"/>
      <c r="J112" s="131"/>
      <c r="K112" s="129"/>
      <c r="P112" s="26"/>
      <c r="Q112" s="26"/>
      <c r="R112" s="28"/>
      <c r="S112" s="29"/>
      <c r="T112" s="30"/>
      <c r="U112" s="30"/>
      <c r="V112" s="26"/>
    </row>
    <row r="113" spans="1:22" ht="15.75" customHeight="1" thickBot="1" x14ac:dyDescent="0.5">
      <c r="A113" s="17"/>
      <c r="B113" s="236"/>
      <c r="C113" s="405"/>
      <c r="D113" s="405"/>
      <c r="E113" s="70"/>
      <c r="F113" s="70"/>
      <c r="G113" s="248" t="s">
        <v>7</v>
      </c>
      <c r="H113" s="249">
        <f>IF(OR(C122 = "", D122="", E122=""), IF(OR(C121 = "", D121 = "", E121 = ""), (E120-C120)/2, (E121-C121)/2), (E122-C122)/2)</f>
        <v>0</v>
      </c>
      <c r="I113" s="22"/>
      <c r="J113" s="351"/>
      <c r="K113" s="351"/>
      <c r="P113" s="26"/>
      <c r="Q113" s="26"/>
      <c r="R113" s="28"/>
      <c r="S113" s="29"/>
      <c r="T113" s="30"/>
      <c r="U113" s="30"/>
      <c r="V113" s="26"/>
    </row>
    <row r="114" spans="1:22" ht="15.75" customHeight="1" thickBot="1" x14ac:dyDescent="0.5">
      <c r="A114" s="17"/>
      <c r="B114" s="250" t="s">
        <v>17</v>
      </c>
      <c r="C114" s="370" t="s">
        <v>115</v>
      </c>
      <c r="D114" s="370"/>
      <c r="E114" s="251"/>
      <c r="F114" s="371" t="s">
        <v>54</v>
      </c>
      <c r="G114" s="371"/>
      <c r="H114" s="252" t="str">
        <f>IF(OR(H113="", H113 = 0, H113&gt;31), "", IF(H113 &gt;20, "Monthly", IF(H113&gt;14, "Semi-Monthly", IF(H113&gt;9, "Bi-Weekly", "Weekly"))))</f>
        <v/>
      </c>
      <c r="I114" s="22"/>
      <c r="J114" s="404" t="s">
        <v>229</v>
      </c>
      <c r="K114" s="404"/>
      <c r="P114" s="26"/>
      <c r="Q114" s="26"/>
      <c r="R114" s="28"/>
      <c r="S114" s="29"/>
      <c r="T114" s="30"/>
      <c r="U114" s="30"/>
      <c r="V114" s="26"/>
    </row>
    <row r="115" spans="1:22" ht="15.75" customHeight="1" x14ac:dyDescent="0.45">
      <c r="A115" s="17"/>
      <c r="B115" s="253"/>
      <c r="C115" s="254"/>
      <c r="D115" s="254"/>
      <c r="E115" s="254"/>
      <c r="F115" s="255"/>
      <c r="G115" s="255"/>
      <c r="H115" s="252"/>
      <c r="I115" s="22"/>
      <c r="J115" s="351"/>
      <c r="K115" s="351"/>
      <c r="P115" s="26"/>
      <c r="Q115" s="26"/>
      <c r="R115" s="28"/>
      <c r="S115" s="29"/>
      <c r="T115" s="30"/>
      <c r="U115" s="30"/>
      <c r="V115" s="26"/>
    </row>
    <row r="116" spans="1:22" ht="15.75" customHeight="1" x14ac:dyDescent="0.45">
      <c r="A116" s="17"/>
      <c r="B116" s="168"/>
      <c r="C116" s="372" t="str">
        <f>IF(D92="Pay Stubs",IF(H90&lt;&gt;"",IF(OR(H90="Semi-Monthly",H90="Monthly"),"Enter number of Pay Periods to Date", IF(F116&gt;0,"Payroll Frequency changed, delete value in F115", "")),""), "")</f>
        <v/>
      </c>
      <c r="D116" s="372"/>
      <c r="E116" s="372"/>
      <c r="F116" s="256"/>
      <c r="G116" s="257">
        <f>IF(C116 = "Enter number of Pay Periods to Date", 50, 0)</f>
        <v>0</v>
      </c>
      <c r="H116" s="252"/>
      <c r="I116" s="22"/>
      <c r="J116" s="403" t="s">
        <v>321</v>
      </c>
      <c r="K116" s="403"/>
      <c r="P116" s="26"/>
      <c r="Q116" s="26"/>
      <c r="R116" s="28"/>
      <c r="S116" s="29"/>
      <c r="T116" s="30"/>
      <c r="U116" s="30"/>
      <c r="V116" s="26"/>
    </row>
    <row r="117" spans="1:22" ht="36" customHeight="1" x14ac:dyDescent="0.45">
      <c r="A117" s="17"/>
      <c r="B117" s="289"/>
      <c r="C117" s="373" t="str">
        <f xml:space="preserve"> IF(AND(OR(G137="", G137 = 0), OR(H137="", H137=0)), "", IF(H113&gt;31, "Pay stubs do not appear to be consecutive based on dates entered.", IF(OR( E121 &lt; C121, E121 &lt;D121, E122 &lt; C122, E122 &lt;D122), "Pay Stubs may be out of order.  Please check dates.",IF(H114 = "", "", IF(E114 = H114, "", "If Payroll Frequency selected does not equal Recommended please provide an explanation.")))))</f>
        <v/>
      </c>
      <c r="D117" s="373"/>
      <c r="E117" s="373"/>
      <c r="F117" s="373"/>
      <c r="G117" s="373"/>
      <c r="H117" s="374"/>
      <c r="I117" s="38"/>
      <c r="J117" s="403"/>
      <c r="K117" s="403"/>
      <c r="P117" s="26"/>
      <c r="Q117" s="26"/>
      <c r="R117" s="28"/>
      <c r="S117" s="29"/>
      <c r="T117" s="30"/>
      <c r="U117" s="30"/>
      <c r="V117" s="26"/>
    </row>
    <row r="118" spans="1:22" ht="15.75" customHeight="1" x14ac:dyDescent="0.45">
      <c r="A118" s="17"/>
      <c r="B118" s="168"/>
      <c r="C118" s="218"/>
      <c r="D118" s="78"/>
      <c r="E118" s="78"/>
      <c r="F118" s="78"/>
      <c r="G118" s="78"/>
      <c r="H118" s="219"/>
      <c r="I118" s="22"/>
      <c r="J118" s="351"/>
      <c r="K118" s="351"/>
      <c r="P118" s="26"/>
      <c r="Q118" s="26"/>
      <c r="R118" s="28"/>
      <c r="S118" s="29"/>
      <c r="T118" s="30"/>
      <c r="U118" s="30"/>
      <c r="V118" s="26"/>
    </row>
    <row r="119" spans="1:22" ht="23.65" thickBot="1" x14ac:dyDescent="0.5">
      <c r="A119" s="17"/>
      <c r="B119" s="258"/>
      <c r="C119" s="221" t="s">
        <v>66</v>
      </c>
      <c r="D119" s="221" t="s">
        <v>67</v>
      </c>
      <c r="E119" s="221" t="s">
        <v>250</v>
      </c>
      <c r="F119" s="220" t="s">
        <v>53</v>
      </c>
      <c r="G119" s="221" t="s">
        <v>52</v>
      </c>
      <c r="H119" s="221" t="s">
        <v>51</v>
      </c>
      <c r="I119" s="17"/>
      <c r="J119" s="351"/>
      <c r="K119" s="351"/>
      <c r="P119" s="26"/>
      <c r="Q119" s="26"/>
      <c r="R119" s="28"/>
      <c r="S119" s="29"/>
      <c r="T119" s="30"/>
      <c r="U119" s="30"/>
      <c r="V119" s="26"/>
    </row>
    <row r="120" spans="1:22" ht="15.75" customHeight="1" x14ac:dyDescent="0.45">
      <c r="A120" s="17"/>
      <c r="B120" s="259" t="s">
        <v>100</v>
      </c>
      <c r="C120" s="260"/>
      <c r="D120" s="261"/>
      <c r="E120" s="262"/>
      <c r="F120" s="375" t="str">
        <f>IF(D92 = "Pay Stubs", IF(AND(H90 &lt;&gt; "", F94 &lt;&gt; ""), IF(H90 = "Annual", "1 pay period to date", IF(OR(H90="Semi-Monthly", H90 = "Monthly"), "", IF(E114 = "", "",CONCATENATE(G92," pay periods to date")))), ""), "")</f>
        <v/>
      </c>
      <c r="G120" s="378" t="str">
        <f>IF(D92 = "Pay Stubs", IF(G124 = "Hourly Pay Rate", IF((C123+D123+E123)/3&gt;VLOOKUP(H90,PayPeriods,6,FALSE),CONCATENATE("Average hours &gt; ", ROUND(VLOOKUP(H90, PayPeriods, 6, FALSE),2), " (Standard Work Hours in Year / Pay Periods in Year); ", ROUND(VLOOKUP(H90, PayPeriods, 6, FALSE),2), " hours used to calculate base pay."), ""), ""), "")</f>
        <v/>
      </c>
      <c r="H120" s="379"/>
      <c r="I120" s="17"/>
      <c r="J120" s="351"/>
      <c r="K120" s="351"/>
      <c r="P120" s="26"/>
      <c r="Q120" s="26"/>
      <c r="R120" s="28"/>
      <c r="S120" s="29"/>
      <c r="T120" s="30"/>
      <c r="U120" s="30"/>
      <c r="V120" s="26"/>
    </row>
    <row r="121" spans="1:22" ht="15.75" customHeight="1" x14ac:dyDescent="0.45">
      <c r="A121" s="17"/>
      <c r="B121" s="259" t="s">
        <v>101</v>
      </c>
      <c r="C121" s="263"/>
      <c r="D121" s="264"/>
      <c r="E121" s="265"/>
      <c r="F121" s="376"/>
      <c r="G121" s="380"/>
      <c r="H121" s="381"/>
      <c r="I121" s="34"/>
      <c r="J121" s="403" t="s">
        <v>322</v>
      </c>
      <c r="K121" s="403"/>
      <c r="P121" s="26"/>
      <c r="Q121" s="26"/>
      <c r="R121" s="28"/>
      <c r="S121" s="29"/>
      <c r="T121" s="30"/>
      <c r="U121" s="30"/>
      <c r="V121" s="26"/>
    </row>
    <row r="122" spans="1:22" ht="15.75" customHeight="1" x14ac:dyDescent="0.45">
      <c r="A122" s="17"/>
      <c r="B122" s="259" t="s">
        <v>102</v>
      </c>
      <c r="C122" s="263"/>
      <c r="D122" s="264"/>
      <c r="E122" s="266"/>
      <c r="F122" s="376"/>
      <c r="G122" s="380"/>
      <c r="H122" s="381"/>
      <c r="I122" s="17"/>
      <c r="J122" s="403"/>
      <c r="K122" s="403"/>
      <c r="P122" s="26"/>
      <c r="Q122" s="26"/>
      <c r="R122" s="28"/>
      <c r="S122" s="29"/>
      <c r="T122" s="30"/>
      <c r="U122" s="30"/>
      <c r="V122" s="26"/>
    </row>
    <row r="123" spans="1:22" ht="16.5" customHeight="1" thickBot="1" x14ac:dyDescent="0.5">
      <c r="A123" s="17"/>
      <c r="B123" s="267" t="s">
        <v>339</v>
      </c>
      <c r="C123" s="268"/>
      <c r="D123" s="269"/>
      <c r="E123" s="270"/>
      <c r="F123" s="377"/>
      <c r="G123" s="380"/>
      <c r="H123" s="381"/>
      <c r="I123" s="17"/>
      <c r="J123" s="403" t="s">
        <v>341</v>
      </c>
      <c r="K123" s="403"/>
      <c r="P123" s="26"/>
      <c r="Q123" s="26"/>
      <c r="R123" s="28"/>
      <c r="S123" s="29"/>
      <c r="T123" s="30"/>
      <c r="U123" s="30"/>
      <c r="V123" s="26"/>
    </row>
    <row r="124" spans="1:22" ht="15.75" thickBot="1" x14ac:dyDescent="0.5">
      <c r="A124" s="17"/>
      <c r="B124" s="271" t="s">
        <v>27</v>
      </c>
      <c r="C124" s="272"/>
      <c r="D124" s="273"/>
      <c r="E124" s="274"/>
      <c r="F124" s="275" t="s">
        <v>90</v>
      </c>
      <c r="G124" s="382"/>
      <c r="H124" s="383"/>
      <c r="I124" s="17"/>
      <c r="J124" s="403"/>
      <c r="K124" s="403"/>
      <c r="P124" s="26"/>
      <c r="Q124" s="26"/>
      <c r="R124" s="28"/>
      <c r="S124" s="29"/>
      <c r="T124" s="30"/>
      <c r="U124" s="30"/>
      <c r="V124" s="26"/>
    </row>
    <row r="125" spans="1:22" ht="15.4" x14ac:dyDescent="0.45">
      <c r="A125" s="39"/>
      <c r="B125" s="276" t="s">
        <v>242</v>
      </c>
      <c r="C125" s="277">
        <f>SUM(C126:C134)</f>
        <v>0</v>
      </c>
      <c r="D125" s="277">
        <f t="shared" ref="D125:E125" si="2">SUM(D126:D134)</f>
        <v>0</v>
      </c>
      <c r="E125" s="277">
        <f t="shared" si="2"/>
        <v>0</v>
      </c>
      <c r="F125" s="277">
        <f>SUM(F126:F134)</f>
        <v>0</v>
      </c>
      <c r="G125" s="242" t="str">
        <f>IF(OR(E114 = "", G124 = ""), "", IF(AND(E121="", E122 = ""), "", IF(D92 = "Pay Stubs", IF(G124 = "Hourly Pay Rate", H95*E124*(VLOOKUP(H90,PayPeriods,3,FALSE)),E124*VLOOKUP(G124, PayRates, 2, FALSE)), "")))</f>
        <v/>
      </c>
      <c r="H125" s="231"/>
      <c r="I125" s="17"/>
      <c r="J125" s="403"/>
      <c r="K125" s="403"/>
      <c r="L125" s="32"/>
      <c r="M125" s="33"/>
      <c r="P125" s="26"/>
      <c r="Q125" s="26"/>
      <c r="R125" s="28"/>
      <c r="S125" s="29"/>
      <c r="T125" s="30"/>
      <c r="U125" s="30"/>
      <c r="V125" s="26"/>
    </row>
    <row r="126" spans="1:22" ht="15.75" customHeight="1" x14ac:dyDescent="0.45">
      <c r="A126" s="17"/>
      <c r="B126" s="278" t="s">
        <v>8</v>
      </c>
      <c r="C126" s="279"/>
      <c r="D126" s="273"/>
      <c r="E126" s="274"/>
      <c r="F126" s="241"/>
      <c r="G126" s="242"/>
      <c r="H126" s="231"/>
      <c r="I126" s="17"/>
      <c r="J126" s="351" t="s">
        <v>315</v>
      </c>
      <c r="K126" s="351"/>
      <c r="L126" s="32"/>
      <c r="M126" s="33"/>
      <c r="P126" s="26"/>
      <c r="Q126" s="26"/>
      <c r="R126" s="28"/>
      <c r="S126" s="29"/>
      <c r="T126" s="30"/>
      <c r="U126" s="30"/>
      <c r="V126" s="26"/>
    </row>
    <row r="127" spans="1:22" ht="15.75" customHeight="1" x14ac:dyDescent="0.45">
      <c r="A127" s="17"/>
      <c r="B127" s="278" t="s">
        <v>243</v>
      </c>
      <c r="C127" s="279"/>
      <c r="D127" s="273"/>
      <c r="E127" s="274"/>
      <c r="F127" s="241"/>
      <c r="G127" s="242"/>
      <c r="H127" s="231"/>
      <c r="I127" s="17"/>
      <c r="J127" s="351" t="s">
        <v>323</v>
      </c>
      <c r="K127" s="351"/>
      <c r="L127" s="32"/>
      <c r="M127" s="33"/>
      <c r="P127" s="26"/>
      <c r="Q127" s="26"/>
      <c r="R127" s="28"/>
      <c r="S127" s="29"/>
      <c r="T127" s="30"/>
      <c r="U127" s="30"/>
      <c r="V127" s="26"/>
    </row>
    <row r="128" spans="1:22" ht="15.75" customHeight="1" x14ac:dyDescent="0.45">
      <c r="A128" s="17"/>
      <c r="B128" s="278" t="s">
        <v>244</v>
      </c>
      <c r="C128" s="279"/>
      <c r="D128" s="273"/>
      <c r="E128" s="274"/>
      <c r="F128" s="241"/>
      <c r="G128" s="242"/>
      <c r="H128" s="231"/>
      <c r="I128" s="17"/>
      <c r="J128" s="351" t="s">
        <v>344</v>
      </c>
      <c r="K128" s="351"/>
      <c r="L128" s="32"/>
    </row>
    <row r="129" spans="1:12" ht="29.25" customHeight="1" x14ac:dyDescent="0.45">
      <c r="A129" s="17"/>
      <c r="B129" s="278" t="s">
        <v>245</v>
      </c>
      <c r="C129" s="279"/>
      <c r="D129" s="273"/>
      <c r="E129" s="274"/>
      <c r="F129" s="241"/>
      <c r="G129" s="242"/>
      <c r="H129" s="231"/>
      <c r="I129" s="17"/>
      <c r="J129" s="351" t="s">
        <v>345</v>
      </c>
      <c r="K129" s="351"/>
      <c r="L129" s="32"/>
    </row>
    <row r="130" spans="1:12" ht="15.4" x14ac:dyDescent="0.45">
      <c r="A130" s="17"/>
      <c r="B130" s="278" t="s">
        <v>246</v>
      </c>
      <c r="C130" s="279"/>
      <c r="D130" s="273"/>
      <c r="E130" s="274"/>
      <c r="F130" s="241"/>
      <c r="G130" s="242"/>
      <c r="H130" s="231"/>
      <c r="I130" s="17"/>
      <c r="J130" s="351"/>
      <c r="K130" s="351"/>
      <c r="L130" s="32"/>
    </row>
    <row r="131" spans="1:12" ht="15.4" x14ac:dyDescent="0.45">
      <c r="A131" s="17"/>
      <c r="B131" s="329" t="s">
        <v>342</v>
      </c>
      <c r="C131" s="279"/>
      <c r="D131" s="273"/>
      <c r="E131" s="274"/>
      <c r="F131" s="241"/>
      <c r="G131" s="242"/>
      <c r="H131" s="231"/>
      <c r="I131" s="17"/>
      <c r="J131" s="129"/>
      <c r="K131" s="129"/>
      <c r="L131" s="32"/>
    </row>
    <row r="132" spans="1:12" ht="15.75" customHeight="1" x14ac:dyDescent="0.45">
      <c r="A132" s="17"/>
      <c r="B132" s="278" t="s">
        <v>247</v>
      </c>
      <c r="C132" s="279"/>
      <c r="D132" s="273"/>
      <c r="E132" s="274"/>
      <c r="F132" s="241"/>
      <c r="G132" s="242"/>
      <c r="H132" s="231"/>
      <c r="I132" s="17"/>
      <c r="J132" s="133"/>
      <c r="K132" s="130"/>
      <c r="L132" s="32"/>
    </row>
    <row r="133" spans="1:12" ht="15.4" x14ac:dyDescent="0.45">
      <c r="A133" s="17"/>
      <c r="B133" s="278" t="s">
        <v>248</v>
      </c>
      <c r="C133" s="279"/>
      <c r="D133" s="273"/>
      <c r="E133" s="274"/>
      <c r="F133" s="241"/>
      <c r="G133" s="242"/>
      <c r="H133" s="231"/>
      <c r="I133" s="17"/>
      <c r="J133" s="127"/>
      <c r="K133" s="132"/>
      <c r="L133" s="32"/>
    </row>
    <row r="134" spans="1:12" s="41" customFormat="1" ht="15.4" x14ac:dyDescent="0.45">
      <c r="A134" s="17"/>
      <c r="B134" s="278" t="s">
        <v>249</v>
      </c>
      <c r="C134" s="279"/>
      <c r="D134" s="273"/>
      <c r="E134" s="274"/>
      <c r="F134" s="241"/>
      <c r="G134" s="242"/>
      <c r="H134" s="231"/>
      <c r="I134" s="17"/>
      <c r="J134" s="127"/>
      <c r="K134" s="132"/>
      <c r="L134" s="40"/>
    </row>
    <row r="135" spans="1:12" ht="15.4" x14ac:dyDescent="0.45">
      <c r="A135" s="17"/>
      <c r="B135" s="271" t="s">
        <v>16</v>
      </c>
      <c r="C135" s="272"/>
      <c r="D135" s="273"/>
      <c r="E135" s="274"/>
      <c r="F135" s="243"/>
      <c r="G135" s="280" t="str">
        <f>IF(E114="","",IF(AND(E121="",E122=""),"",IF(D92&lt;&gt;"Pay Stubs","", IF(YEAR(D94)=YEAR(E94), IF(OR(F135="", F135 = 0), (SUM(C135:E135)/3)*VLOOKUP(H90, PayPeriods, 3, FALSE), (F135/H94)*260), IF(G92=0,0,IF(OR(F135="", F135 = 0), SUM(C135:E135)/3*VLOOKUP(H90, PayPeriods, 3, FALSE), (F135/G92)*VLOOKUP(H90,PayPeriods,3,FALSE)))))))</f>
        <v/>
      </c>
      <c r="H135" s="235"/>
      <c r="I135" s="17"/>
      <c r="J135" s="403" t="s">
        <v>324</v>
      </c>
      <c r="K135" s="403"/>
      <c r="L135" s="25"/>
    </row>
    <row r="136" spans="1:12" ht="30.75" customHeight="1" x14ac:dyDescent="0.45">
      <c r="A136" s="17"/>
      <c r="B136" s="271" t="s">
        <v>33</v>
      </c>
      <c r="C136" s="272"/>
      <c r="D136" s="273"/>
      <c r="E136" s="274"/>
      <c r="F136" s="243"/>
      <c r="G136" s="281" t="str">
        <f>IF(E114="","",IF(AND(E121="",E122=""),"",IF(D92&lt;&gt;"Pay Stubs","", IF(YEAR(D94)=YEAR(E94), IF(OR(F136="", F136 = 0), (SUM(C136:E136)/3)*VLOOKUP(H90, PayPeriods, 3, FALSE), (F136/H94)*260), IF(G92=0,0,IF(OR(F136="", F136 = 0), SUM(C136:E136)/3*VLOOKUP(H90, PayPeriods, 3, FALSE), (F136/G92)*VLOOKUP(H90,PayPeriods,3,FALSE)))))))</f>
        <v/>
      </c>
      <c r="H136" s="235"/>
      <c r="I136" s="17"/>
      <c r="J136" s="403" t="s">
        <v>325</v>
      </c>
      <c r="K136" s="403"/>
      <c r="L136" s="16"/>
    </row>
    <row r="137" spans="1:12" ht="15.75" customHeight="1" x14ac:dyDescent="0.45">
      <c r="A137" s="17"/>
      <c r="B137" s="259" t="s">
        <v>103</v>
      </c>
      <c r="C137" s="272"/>
      <c r="D137" s="273"/>
      <c r="E137" s="274"/>
      <c r="F137" s="243"/>
      <c r="G137" s="280" t="str">
        <f>IF(E114 = "", "", IF(AND(E121 = "", E122=""), "", IF(D92 = "Pay Stubs", (G125+G135+G136), "")))</f>
        <v/>
      </c>
      <c r="H137" s="157" t="str">
        <f>IF(E114= "", "", IF(AND(E121="", E122 = ""), "", IF(D92 = "Pay Stubs", IF(YEAR(D94) = YEAR(F94), (F137/H94) *260, IF(G92 = 0, 0, (F137/G92)*VLOOKUP(H90,PayPeriods,3,FALSE))), "")))</f>
        <v/>
      </c>
      <c r="I137" s="17"/>
      <c r="J137" s="403" t="s">
        <v>326</v>
      </c>
      <c r="K137" s="403"/>
      <c r="L137" s="16"/>
    </row>
    <row r="138" spans="1:12" ht="15.4" x14ac:dyDescent="0.45">
      <c r="A138" s="17"/>
      <c r="B138" s="114"/>
      <c r="C138" s="183"/>
      <c r="D138" s="183"/>
      <c r="E138" s="183"/>
      <c r="F138" s="183"/>
      <c r="G138" s="183"/>
      <c r="H138" s="183"/>
      <c r="I138" s="17"/>
      <c r="J138" s="351"/>
      <c r="K138" s="351"/>
      <c r="L138" s="16"/>
    </row>
    <row r="139" spans="1:12" ht="15.75" customHeight="1" x14ac:dyDescent="0.45">
      <c r="A139" s="17"/>
      <c r="B139" s="282" t="str">
        <f>IF(D92 = "VOE", "", IF((F125+F135+F136) = 0, "",IF((F125+F135+F136) = F137, "", "Year to Date Base pay, Overtime and Other income do not add to the Gross Wages, please correct or explain.")))</f>
        <v/>
      </c>
      <c r="C139" s="73"/>
      <c r="D139" s="73"/>
      <c r="E139" s="183"/>
      <c r="F139" s="78"/>
      <c r="G139" s="78"/>
      <c r="H139" s="78"/>
      <c r="I139" s="22"/>
      <c r="J139" s="351"/>
      <c r="K139" s="351"/>
      <c r="L139" s="16"/>
    </row>
    <row r="140" spans="1:12" ht="15.75" customHeight="1" x14ac:dyDescent="0.45">
      <c r="A140" s="17"/>
      <c r="B140" s="282" t="str">
        <f>IF(D92 = "VOE", "", IF(F137 &lt; E137, "Year to Date Gross Wages must be greater than or equal to the last pay stub", ""))</f>
        <v/>
      </c>
      <c r="C140" s="73"/>
      <c r="D140" s="73"/>
      <c r="E140" s="78"/>
      <c r="F140" s="78"/>
      <c r="G140" s="78"/>
      <c r="H140" s="78"/>
      <c r="I140" s="22"/>
      <c r="J140" s="351"/>
      <c r="K140" s="351"/>
      <c r="L140" s="16"/>
    </row>
    <row r="141" spans="1:12" ht="15.75" customHeight="1" x14ac:dyDescent="0.45">
      <c r="A141" s="17"/>
      <c r="B141" s="73"/>
      <c r="C141" s="282"/>
      <c r="D141" s="73"/>
      <c r="E141" s="78"/>
      <c r="F141" s="78"/>
      <c r="G141" s="78"/>
      <c r="H141" s="78"/>
      <c r="I141" s="22"/>
      <c r="J141" s="351"/>
      <c r="K141" s="351"/>
      <c r="L141" s="16"/>
    </row>
    <row r="142" spans="1:12" ht="15.75" customHeight="1" x14ac:dyDescent="0.45">
      <c r="A142" s="17"/>
      <c r="B142" s="283" t="str">
        <f xml:space="preserve"> IF(AND(B143 = "", B144 = ""), "", "If Regular Base Hours and/or Base Pay Rate are not provided on the check stubs, enter the numbers calculated below.")</f>
        <v/>
      </c>
      <c r="C142" s="282"/>
      <c r="D142" s="73"/>
      <c r="E142" s="78"/>
      <c r="F142" s="78"/>
      <c r="G142" s="78"/>
      <c r="H142" s="78"/>
      <c r="I142" s="22"/>
      <c r="J142" s="351"/>
      <c r="K142" s="351"/>
      <c r="L142" s="16"/>
    </row>
    <row r="143" spans="1:12" ht="15.75" customHeight="1" x14ac:dyDescent="0.45">
      <c r="A143" s="17"/>
      <c r="B143" s="284" t="str">
        <f>IF(D92 = "Pay Stubs", IF(G124 = "Hourly Pay Rate", IF(AND(C143="", D143 = "", E143 = ""), "","Hours Calculator"), ""), "")</f>
        <v/>
      </c>
      <c r="C143" s="285" t="str">
        <f>IF(D92 = "Pay Stubs", IF(G124 = "Hourly Pay Rate", IF(C124 = "", "",C125/C124), ""), "")</f>
        <v/>
      </c>
      <c r="D143" s="285" t="str">
        <f>IF(D92 = "Pay Stubs", IF(G124 = "Hourly Pay Rate", IF(D124 = "", "", D125/D124), ""), "")</f>
        <v/>
      </c>
      <c r="E143" s="285" t="str">
        <f>IF(D92 = "Pay Stubs", IF(G124 = "Hourly Pay Rate", IF(E124 = "", "", E125/E124), ""), "")</f>
        <v/>
      </c>
      <c r="F143" s="78"/>
      <c r="G143" s="75"/>
      <c r="H143" s="73"/>
      <c r="I143" s="22"/>
      <c r="J143" s="351"/>
      <c r="K143" s="351"/>
      <c r="L143" s="16"/>
    </row>
    <row r="144" spans="1:12" ht="15.75" customHeight="1" x14ac:dyDescent="0.45">
      <c r="A144" s="17"/>
      <c r="B144" s="284" t="str">
        <f>IF(D92 = "Pay Stubs", IF(G124 = "Hourly Pay Rate", IF(AND(C144="", D144 = "", E144 = ""), "","Rate Calculator"), ""), "")</f>
        <v/>
      </c>
      <c r="C144" s="286" t="str">
        <f>IF(D92 = "Pay Stubs", IF(G124="Hourly Pay Rate", IF(OR(C123 = "",C123 = 0), "", C125/C123),""), "")</f>
        <v/>
      </c>
      <c r="D144" s="286" t="str">
        <f>IF(D92="Pay Stubs",IF(G124="Hourly Pay Rate",IF(OR(D123="", D123 = 0),"",D125/D123), ""),"")</f>
        <v/>
      </c>
      <c r="E144" s="286" t="str">
        <f>IF(D92 = "Pay Stubs", IF(G124="Hourly Pay Rate", IF(OR(E123 = "",E123 = 0), "", E125/E123), ""), "")</f>
        <v/>
      </c>
      <c r="F144" s="73"/>
      <c r="G144" s="75"/>
      <c r="H144" s="73"/>
      <c r="I144" s="22"/>
      <c r="J144" s="351"/>
      <c r="K144" s="351"/>
      <c r="L144" s="16"/>
    </row>
    <row r="145" spans="1:13" ht="15.75" customHeight="1" x14ac:dyDescent="0.45">
      <c r="A145" s="17"/>
      <c r="B145" s="78"/>
      <c r="C145" s="78"/>
      <c r="D145" s="78"/>
      <c r="E145" s="78"/>
      <c r="F145" s="78"/>
      <c r="G145" s="73"/>
      <c r="H145" s="287"/>
      <c r="I145" s="22"/>
      <c r="J145" s="351"/>
      <c r="K145" s="351"/>
      <c r="L145" s="16"/>
    </row>
    <row r="146" spans="1:13" ht="15.75" customHeight="1" x14ac:dyDescent="0.45">
      <c r="A146" s="17"/>
      <c r="B146" s="73"/>
      <c r="C146" s="73"/>
      <c r="D146" s="73"/>
      <c r="E146" s="73"/>
      <c r="F146" s="73"/>
      <c r="G146" s="73"/>
      <c r="H146" s="73"/>
      <c r="I146" s="17"/>
      <c r="J146" s="351"/>
      <c r="K146" s="351"/>
      <c r="L146" s="16"/>
    </row>
    <row r="147" spans="1:13" ht="15.75" customHeight="1" thickBot="1" x14ac:dyDescent="0.5">
      <c r="A147" s="17"/>
      <c r="B147" s="184" t="s">
        <v>59</v>
      </c>
      <c r="C147" s="185"/>
      <c r="D147" s="186" t="str">
        <f>E5</f>
        <v>Name not entered on Household Summary</v>
      </c>
      <c r="E147" s="185"/>
      <c r="F147" s="185"/>
      <c r="G147" s="185"/>
      <c r="H147" s="321" t="s">
        <v>234</v>
      </c>
      <c r="I147" s="22"/>
      <c r="J147" s="351"/>
      <c r="K147" s="351"/>
      <c r="L147" s="16"/>
    </row>
    <row r="148" spans="1:13" ht="15.75" customHeight="1" thickTop="1" thickBot="1" x14ac:dyDescent="0.5">
      <c r="A148" s="17"/>
      <c r="B148" s="187"/>
      <c r="C148" s="188"/>
      <c r="D148" s="189"/>
      <c r="E148" s="189"/>
      <c r="F148" s="189"/>
      <c r="G148" s="189"/>
      <c r="H148" s="190"/>
      <c r="I148" s="17"/>
      <c r="J148" s="413" t="s">
        <v>330</v>
      </c>
      <c r="K148" s="413"/>
      <c r="L148" s="16"/>
    </row>
    <row r="149" spans="1:13" ht="15.75" customHeight="1" thickBot="1" x14ac:dyDescent="0.5">
      <c r="A149" s="17"/>
      <c r="B149" s="191" t="s">
        <v>32</v>
      </c>
      <c r="C149" s="188" t="s">
        <v>6</v>
      </c>
      <c r="D149" s="352"/>
      <c r="E149" s="353"/>
      <c r="F149" s="353"/>
      <c r="G149" s="354"/>
      <c r="H149" s="192" t="str">
        <f>IF(D151="VOE", E161, IF(D151 = "Pay Stubs", E173, ""))</f>
        <v/>
      </c>
      <c r="I149" s="22"/>
      <c r="J149" s="351" t="s">
        <v>336</v>
      </c>
      <c r="K149" s="351"/>
      <c r="L149" s="16"/>
    </row>
    <row r="150" spans="1:13" ht="15.75" customHeight="1" thickBot="1" x14ac:dyDescent="0.5">
      <c r="A150" s="17"/>
      <c r="B150" s="191"/>
      <c r="C150" s="188"/>
      <c r="D150" s="193"/>
      <c r="E150" s="194"/>
      <c r="F150" s="194"/>
      <c r="G150" s="195" t="s">
        <v>70</v>
      </c>
      <c r="H150" s="196" t="s">
        <v>61</v>
      </c>
      <c r="I150" s="22"/>
      <c r="J150" s="351" t="s">
        <v>313</v>
      </c>
      <c r="K150" s="351"/>
      <c r="L150" s="16"/>
    </row>
    <row r="151" spans="1:13" ht="16.5" customHeight="1" thickBot="1" x14ac:dyDescent="0.5">
      <c r="A151" s="17"/>
      <c r="B151" s="191"/>
      <c r="C151" s="197" t="s">
        <v>36</v>
      </c>
      <c r="D151" s="198"/>
      <c r="E151" s="199" t="str">
        <f>IF(ISNUMBER(SEARCH("VOE",D151)),"Warning: Fill VOE Sec Only!!","Warning: Fill PayStubs Sec Only!!")</f>
        <v>Warning: Fill PayStubs Sec Only!!</v>
      </c>
      <c r="F151" s="200"/>
      <c r="G151" s="201" t="e">
        <f>IF(OR(H149 = "Monthly", H149="Semi-Monthly"), IF(D151="VOE", H162, IF(D151 = "Pay Stubs", F175, "")), ROUNDUP(H151,0))</f>
        <v>#VALUE!</v>
      </c>
      <c r="H151" s="288" t="e">
        <f>G153/(VLOOKUP(H149, PayPeriods, 2, FALSE))</f>
        <v>#VALUE!</v>
      </c>
      <c r="I151" s="22"/>
      <c r="J151" s="351" t="s">
        <v>337</v>
      </c>
      <c r="K151" s="351"/>
      <c r="L151" s="16"/>
    </row>
    <row r="152" spans="1:13" ht="15.75" thickBot="1" x14ac:dyDescent="0.5">
      <c r="A152" s="17"/>
      <c r="B152" s="191"/>
      <c r="C152" s="188"/>
      <c r="D152" s="203"/>
      <c r="E152" s="200"/>
      <c r="F152" s="195" t="s">
        <v>22</v>
      </c>
      <c r="G152" s="195" t="s">
        <v>72</v>
      </c>
      <c r="H152" s="196" t="s">
        <v>69</v>
      </c>
      <c r="I152" s="22"/>
      <c r="J152" s="351"/>
      <c r="K152" s="351"/>
      <c r="L152" s="16"/>
    </row>
    <row r="153" spans="1:13" ht="15.75" thickBot="1" x14ac:dyDescent="0.5">
      <c r="A153" s="17"/>
      <c r="B153" s="187"/>
      <c r="C153" s="197" t="s">
        <v>0</v>
      </c>
      <c r="D153" s="198"/>
      <c r="E153" s="204" t="e">
        <f>CONCATENATE("1/1/",YEAR(F153))</f>
        <v>#VALUE!</v>
      </c>
      <c r="F153" s="205" t="str">
        <f>IF(D151 = "VOE", E162, IF(D151 = "Pay Stubs", IF(OR(C181 = "", D181="",E181 = ""), IF(OR(C180 = "",D180="", E180=""), "", E180), E181),""))</f>
        <v/>
      </c>
      <c r="G153" s="205" t="e">
        <f>IF(YEAR(D153) = YEAR(F153), F153-D153+1,F153-E153+1)</f>
        <v>#VALUE!</v>
      </c>
      <c r="H153" s="206" t="e">
        <f>ROUNDUP(G153*(5/7), 0)</f>
        <v>#VALUE!</v>
      </c>
      <c r="I153" s="17"/>
      <c r="J153" s="351"/>
      <c r="K153" s="351"/>
      <c r="L153" s="16"/>
    </row>
    <row r="154" spans="1:13" ht="7.5" customHeight="1" thickBot="1" x14ac:dyDescent="0.5">
      <c r="A154" s="17"/>
      <c r="B154" s="207"/>
      <c r="C154" s="208"/>
      <c r="D154" s="209"/>
      <c r="E154" s="210"/>
      <c r="F154" s="210"/>
      <c r="G154" s="211" t="s">
        <v>71</v>
      </c>
      <c r="H154" s="212" t="str">
        <f>IF(D151 = "VOE", IF(E159&gt;VLOOKUP(H149, PayPeriods, 6, FALSE), VLOOKUP(H149, PayPeriods, 6, FALSE), E159),IF(D151="Pay Stubs", IF((C182+D182+E182)/3 &gt; VLOOKUP(H149, PayPeriods, 6, FALSE), VLOOKUP(H149, PayPeriods, 6, FALSE), (C182+D182+E182)/3), ""))</f>
        <v/>
      </c>
      <c r="I154" s="22"/>
      <c r="J154" s="351"/>
      <c r="K154" s="351"/>
      <c r="L154" s="16"/>
    </row>
    <row r="155" spans="1:13" ht="14.25" customHeight="1" thickTop="1" x14ac:dyDescent="0.45">
      <c r="A155" s="17"/>
      <c r="B155" s="168"/>
      <c r="C155" s="78"/>
      <c r="D155" s="213"/>
      <c r="E155" s="214"/>
      <c r="F155" s="214"/>
      <c r="G155" s="78"/>
      <c r="H155" s="215"/>
      <c r="I155" s="22"/>
      <c r="J155" s="127"/>
      <c r="K155" s="128"/>
      <c r="L155" s="26"/>
      <c r="M155" s="26"/>
    </row>
    <row r="156" spans="1:13" ht="14.25" customHeight="1" x14ac:dyDescent="0.45">
      <c r="A156" s="17"/>
      <c r="B156" s="216" t="s">
        <v>9</v>
      </c>
      <c r="C156" s="355" t="s">
        <v>38</v>
      </c>
      <c r="D156" s="355"/>
      <c r="E156" s="355"/>
      <c r="F156" s="355"/>
      <c r="G156" s="355"/>
      <c r="H156" s="356"/>
      <c r="I156" s="22"/>
      <c r="J156" s="404" t="s">
        <v>176</v>
      </c>
      <c r="K156" s="404"/>
      <c r="L156" s="26"/>
      <c r="M156" s="26"/>
    </row>
    <row r="157" spans="1:13" ht="16.5" customHeight="1" x14ac:dyDescent="0.45">
      <c r="A157" s="17"/>
      <c r="B157" s="217"/>
      <c r="C157" s="78"/>
      <c r="D157" s="213"/>
      <c r="E157" s="218"/>
      <c r="F157" s="218"/>
      <c r="G157" s="78"/>
      <c r="H157" s="219"/>
      <c r="I157" s="22"/>
      <c r="J157" s="403"/>
      <c r="K157" s="403"/>
      <c r="L157" s="26"/>
      <c r="M157" s="26"/>
    </row>
    <row r="158" spans="1:13" ht="24.75" customHeight="1" thickBot="1" x14ac:dyDescent="0.5">
      <c r="A158" s="17"/>
      <c r="B158" s="217"/>
      <c r="C158" s="73"/>
      <c r="D158" s="73"/>
      <c r="E158" s="220" t="s">
        <v>37</v>
      </c>
      <c r="F158" s="221" t="s">
        <v>50</v>
      </c>
      <c r="G158" s="221" t="s">
        <v>49</v>
      </c>
      <c r="H158" s="221" t="s">
        <v>51</v>
      </c>
      <c r="I158" s="24"/>
      <c r="J158" s="403" t="s">
        <v>314</v>
      </c>
      <c r="K158" s="403"/>
      <c r="L158" s="26"/>
      <c r="M158" s="26"/>
    </row>
    <row r="159" spans="1:13" ht="15.75" thickBot="1" x14ac:dyDescent="0.5">
      <c r="A159" s="17"/>
      <c r="B159" s="168"/>
      <c r="C159" s="406" t="s">
        <v>34</v>
      </c>
      <c r="D159" s="407"/>
      <c r="E159" s="222"/>
      <c r="F159" s="223"/>
      <c r="G159" s="224"/>
      <c r="H159" s="225"/>
      <c r="I159" s="22"/>
      <c r="J159" s="403"/>
      <c r="K159" s="403"/>
      <c r="L159" s="25"/>
    </row>
    <row r="160" spans="1:13" ht="15.75" thickBot="1" x14ac:dyDescent="0.5">
      <c r="A160" s="17"/>
      <c r="B160" s="357" t="str">
        <f>IF(D151 = "VOE", IF(G160 = "Hourly Pay Rate", IF(E159&gt;VLOOKUP(H149,PayPeriods,6,FALSE),CONCATENATE("    Average hours &gt; ", ROUND(VLOOKUP(H149, PayPeriods, 6, FALSE),2), " (Standard Work Hours in Year / Pay Periods in Year);  ", ROUND(VLOOKUP(H149, PayPeriods, 6, FALSE),2), " hours used."), ""), ""), "")</f>
        <v/>
      </c>
      <c r="C160" s="408" t="s">
        <v>27</v>
      </c>
      <c r="D160" s="409"/>
      <c r="E160" s="327"/>
      <c r="F160" s="226" t="s">
        <v>99</v>
      </c>
      <c r="G160" s="358"/>
      <c r="H160" s="359"/>
      <c r="I160" s="22"/>
      <c r="J160" s="129" t="s">
        <v>315</v>
      </c>
      <c r="K160" s="130" t="s">
        <v>316</v>
      </c>
      <c r="L160" s="25"/>
    </row>
    <row r="161" spans="1:25" ht="15.75" customHeight="1" x14ac:dyDescent="0.45">
      <c r="A161" s="17"/>
      <c r="B161" s="357"/>
      <c r="C161" s="406" t="s">
        <v>35</v>
      </c>
      <c r="D161" s="407"/>
      <c r="E161" s="227"/>
      <c r="F161" s="360" t="str">
        <f>IF(AND(E161 &lt;&gt; "Monthly", E161 &lt;&gt; "Semi-Monthly", H162&gt;0), "Payroll Frequency changed, delete value in H66", "")</f>
        <v/>
      </c>
      <c r="G161" s="361"/>
      <c r="H161" s="362"/>
      <c r="I161" s="22"/>
      <c r="J161" s="403" t="s">
        <v>317</v>
      </c>
      <c r="K161" s="403"/>
      <c r="L161" s="25"/>
    </row>
    <row r="162" spans="1:25" ht="15" customHeight="1" x14ac:dyDescent="0.45">
      <c r="A162" s="17"/>
      <c r="B162" s="357"/>
      <c r="C162" s="406" t="s">
        <v>22</v>
      </c>
      <c r="D162" s="407"/>
      <c r="E162" s="228"/>
      <c r="F162" s="363" t="str">
        <f>IF(D151 = "VOE", IF(H149 &lt;&gt; "", IF(H149 = "Annual", "1 pay period", IF(OR(E161="Semi-Monthly", E161 = "Monthly"), "Enter # of Pay Periods to Date", IF(E162 = "", "",CONCATENATE(G151," pay periods to date")))), ""), "")</f>
        <v/>
      </c>
      <c r="G162" s="363"/>
      <c r="H162" s="229"/>
      <c r="I162" s="31">
        <f>IF(F162 = "Enter # of Pay Periods to Date", 50, 0)</f>
        <v>0</v>
      </c>
      <c r="J162" s="351" t="s">
        <v>318</v>
      </c>
      <c r="K162" s="351"/>
      <c r="L162" s="25"/>
    </row>
    <row r="163" spans="1:25" ht="15.4" x14ac:dyDescent="0.45">
      <c r="A163" s="17"/>
      <c r="B163" s="357"/>
      <c r="C163" s="364" t="s">
        <v>242</v>
      </c>
      <c r="D163" s="365"/>
      <c r="E163" s="230"/>
      <c r="F163" s="171" t="str">
        <f>IF(G163 = "", "", IF(G163 = 0, 0, G163/VLOOKUP(H149, PayPeriods, 3, FALSE)))</f>
        <v/>
      </c>
      <c r="G163" s="157" t="str">
        <f>IF(OR(G160="", E161 = "", E162=""), "", IF(D151="VOE",IF(G160="Hourly Pay Rate",H154*E160*VLOOKUP(H149, PayPeriods, 4, FALSE) *(VLOOKUP(H149,PayPeriods,3,FALSE)),E160*VLOOKUP(G160,PayRates,2,FALSE)),""))</f>
        <v/>
      </c>
      <c r="H163" s="231"/>
      <c r="I163" s="23"/>
      <c r="J163" s="351"/>
      <c r="K163" s="351"/>
    </row>
    <row r="164" spans="1:25" ht="17.25" customHeight="1" x14ac:dyDescent="0.45">
      <c r="A164" s="17"/>
      <c r="B164" s="232"/>
      <c r="C164" s="364" t="s">
        <v>16</v>
      </c>
      <c r="D164" s="365"/>
      <c r="E164" s="230"/>
      <c r="F164" s="233" t="str">
        <f>IF(OR(G160="", E161 = "", E162=""), "", IF(D151="VOE",IF(YEAR(D153) = YEAR(E153), (E164/H153)*VLOOKUP(H149, PayPeriods, 5,FALSE), IF(G151 = 0, 0, E164/G151)), ""))</f>
        <v/>
      </c>
      <c r="G164" s="234" t="str">
        <f>IF(OR(G160="", E161 = "", E162=""), "", IF(D151= "VOE", IF(YEAR(D153) = YEAR(E153), (E164/H153)*VLOOKUP(H149, PayPeriods, 5, FALSE) * VLOOKUP(H149, PayPeriods, 3,FALSE), IF(G151 = 0, 0, (E164/G151)*VLOOKUP(H149, PayPeriods, 3, FALSE))), ""))</f>
        <v/>
      </c>
      <c r="H164" s="235"/>
      <c r="I164" s="23"/>
      <c r="J164" s="351"/>
      <c r="K164" s="351"/>
    </row>
    <row r="165" spans="1:25" ht="16.5" customHeight="1" x14ac:dyDescent="0.45">
      <c r="A165" s="17"/>
      <c r="B165" s="236"/>
      <c r="C165" s="366" t="s">
        <v>29</v>
      </c>
      <c r="D165" s="367"/>
      <c r="E165" s="237"/>
      <c r="F165" s="238"/>
      <c r="G165" s="239"/>
      <c r="H165" s="240"/>
      <c r="I165" s="23"/>
      <c r="J165" s="403" t="s">
        <v>319</v>
      </c>
      <c r="K165" s="403"/>
    </row>
    <row r="166" spans="1:25" ht="16.5" customHeight="1" x14ac:dyDescent="0.45">
      <c r="A166" s="17"/>
      <c r="B166" s="236"/>
      <c r="C166" s="368"/>
      <c r="D166" s="369"/>
      <c r="E166" s="241"/>
      <c r="F166" s="242" t="str">
        <f>IF(OR(G160="", E161 = "", E162=""), "", IF(D151="VOE", IF(YEAR(D153) = YEAR(E153), (E166/H153)*VLOOKUP(H149, PayPeriods, 5,FALSE), IF(G151 = 0, 0, E166/G151)),""))</f>
        <v/>
      </c>
      <c r="G166" s="180" t="str">
        <f>IF(OR(G160="", E161 = "", E162=""), "", IF(D151 = "VOE", IF(YEAR(D153) = YEAR(E153), (E166/H153)*VLOOKUP(H149, PayPeriods, 5, FALSE) * VLOOKUP(H149, PayPeriods, 3,FALSE), IF(G151 = 0, 0, E166/G151)*VLOOKUP(H149, PayPeriods, 3, FALSE)), ""))</f>
        <v/>
      </c>
      <c r="H166" s="231"/>
      <c r="I166" s="23"/>
      <c r="J166" s="403"/>
      <c r="K166" s="403"/>
    </row>
    <row r="167" spans="1:25" ht="16.5" customHeight="1" x14ac:dyDescent="0.45">
      <c r="A167" s="17"/>
      <c r="B167" s="236"/>
      <c r="C167" s="364" t="s">
        <v>39</v>
      </c>
      <c r="D167" s="365"/>
      <c r="E167" s="243"/>
      <c r="F167" s="244"/>
      <c r="G167" s="157" t="str">
        <f>IF(OR(G160="", E161 = "", E162=""), "", IF(D151 = "VOE", SUM(G163:G166),""))</f>
        <v/>
      </c>
      <c r="H167" s="155" t="str">
        <f>IF(OR(G160="",E161="",E162=""),"",IF(D151="VOE",IF(YEAR(D153) = YEAR(F153), (E167/H153) *260, IF(G151=0,0,(E167/G151)*VLOOKUP(H149,PayPeriods,3,FALSE))),""))</f>
        <v/>
      </c>
      <c r="I167" s="22"/>
      <c r="J167" s="403"/>
      <c r="K167" s="403"/>
    </row>
    <row r="168" spans="1:25" ht="15.4" x14ac:dyDescent="0.45">
      <c r="A168" s="17"/>
      <c r="B168" s="236"/>
      <c r="C168" s="364" t="str">
        <f>IF(E162="","Gross Pay Prior Year",CONCATENATE("Gross Pay ",YEAR(E162)-1))</f>
        <v>Gross Pay Prior Year</v>
      </c>
      <c r="D168" s="365"/>
      <c r="E168" s="243"/>
      <c r="F168" s="183"/>
      <c r="G168" s="183"/>
      <c r="H168" s="245"/>
      <c r="I168" s="22"/>
      <c r="J168" s="351"/>
      <c r="K168" s="351"/>
    </row>
    <row r="169" spans="1:25" ht="16.5" customHeight="1" thickBot="1" x14ac:dyDescent="0.5">
      <c r="A169" s="17"/>
      <c r="B169" s="246"/>
      <c r="C169" s="364" t="str">
        <f>IF(E162="","Gross Pay Prior Year",CONCATENATE("Gross Pay ",YEAR(E162)-2))</f>
        <v>Gross Pay Prior Year</v>
      </c>
      <c r="D169" s="365"/>
      <c r="E169" s="247"/>
      <c r="F169" s="183"/>
      <c r="G169" s="183"/>
      <c r="H169" s="245"/>
      <c r="I169" s="22"/>
      <c r="J169" s="351" t="s">
        <v>320</v>
      </c>
      <c r="K169" s="351"/>
    </row>
    <row r="170" spans="1:25" ht="13.5" customHeight="1" x14ac:dyDescent="0.45">
      <c r="A170" s="17"/>
      <c r="B170" s="168"/>
      <c r="C170" s="78"/>
      <c r="D170" s="78"/>
      <c r="E170" s="183"/>
      <c r="F170" s="183"/>
      <c r="G170" s="183"/>
      <c r="H170" s="245"/>
      <c r="I170" s="22"/>
      <c r="J170" s="351"/>
      <c r="K170" s="351"/>
    </row>
    <row r="171" spans="1:25" ht="13.5" customHeight="1" x14ac:dyDescent="0.45">
      <c r="A171" s="17"/>
      <c r="B171" s="410" t="str">
        <f>IF(D151="VOE", IF(E163+E164+E166= E167, "", "Base Pay + Overtime + Commissions/Tips do not add to the Gross Pay (Current Year).  Please correct the numbers or explain the difference."), "")</f>
        <v/>
      </c>
      <c r="C171" s="411"/>
      <c r="D171" s="411"/>
      <c r="E171" s="411"/>
      <c r="F171" s="411"/>
      <c r="G171" s="411"/>
      <c r="H171" s="412"/>
      <c r="I171" s="22"/>
      <c r="J171" s="131"/>
      <c r="K171" s="129"/>
    </row>
    <row r="172" spans="1:25" ht="15.75" customHeight="1" thickBot="1" x14ac:dyDescent="0.5">
      <c r="A172" s="17"/>
      <c r="B172" s="236"/>
      <c r="C172" s="405"/>
      <c r="D172" s="405"/>
      <c r="E172" s="70"/>
      <c r="F172" s="70"/>
      <c r="G172" s="248" t="s">
        <v>7</v>
      </c>
      <c r="H172" s="249">
        <f>IF(OR(C181 = "", D181="", E181=""), IF(OR(C180 = "", D180 = "", E180 = ""), (E179-C179)/2, (E180-C180)/2), (E181-C181)/2)</f>
        <v>0</v>
      </c>
      <c r="I172" s="22"/>
      <c r="J172" s="351"/>
      <c r="K172" s="351"/>
    </row>
    <row r="173" spans="1:25" ht="16.5" customHeight="1" thickBot="1" x14ac:dyDescent="0.5">
      <c r="A173" s="17"/>
      <c r="B173" s="250" t="s">
        <v>17</v>
      </c>
      <c r="C173" s="370" t="s">
        <v>115</v>
      </c>
      <c r="D173" s="370"/>
      <c r="E173" s="251"/>
      <c r="F173" s="371" t="s">
        <v>54</v>
      </c>
      <c r="G173" s="371"/>
      <c r="H173" s="252" t="str">
        <f>IF(OR(H172="", H172 = 0, H172&gt;31), "", IF(H172 &gt;20, "Monthly", IF(H172&gt;14, "Semi-Monthly", IF(H172&gt;9, "Bi-Weekly", "Weekly"))))</f>
        <v/>
      </c>
      <c r="I173" s="22"/>
      <c r="J173" s="404" t="s">
        <v>229</v>
      </c>
      <c r="K173" s="404"/>
    </row>
    <row r="174" spans="1:25" ht="15.4" x14ac:dyDescent="0.45">
      <c r="A174" s="17"/>
      <c r="B174" s="253"/>
      <c r="C174" s="254"/>
      <c r="D174" s="254"/>
      <c r="E174" s="254"/>
      <c r="F174" s="255"/>
      <c r="G174" s="255"/>
      <c r="H174" s="252"/>
      <c r="I174" s="22"/>
      <c r="J174" s="351"/>
      <c r="K174" s="351"/>
    </row>
    <row r="175" spans="1:25" ht="15.75" customHeight="1" x14ac:dyDescent="0.45">
      <c r="A175" s="17"/>
      <c r="B175" s="168"/>
      <c r="C175" s="372" t="str">
        <f>IF(D151="Pay Stubs",IF(H149&lt;&gt;"",IF(OR(H149="Semi-Monthly",H149="Monthly"),"Enter number of Pay Periods to Date", IF(F175&gt;0,"Payroll Frequency changed, delete value in F173", "")),""), "")</f>
        <v/>
      </c>
      <c r="D175" s="372"/>
      <c r="E175" s="372"/>
      <c r="F175" s="256"/>
      <c r="G175" s="257">
        <f>IF(C175 = "Enter number of Pay Periods to Date", 50, 0)</f>
        <v>0</v>
      </c>
      <c r="H175" s="252"/>
      <c r="I175" s="22"/>
      <c r="J175" s="403" t="s">
        <v>321</v>
      </c>
      <c r="K175" s="403"/>
      <c r="P175" s="25"/>
      <c r="Q175" s="26"/>
      <c r="R175" s="26"/>
      <c r="S175" s="26"/>
      <c r="T175" s="26"/>
      <c r="U175" s="26"/>
      <c r="V175" s="26"/>
      <c r="W175" s="26"/>
      <c r="X175" s="26"/>
      <c r="Y175" s="26"/>
    </row>
    <row r="176" spans="1:25" ht="27.75" customHeight="1" x14ac:dyDescent="0.45">
      <c r="A176" s="17"/>
      <c r="B176" s="217"/>
      <c r="C176" s="373" t="str">
        <f xml:space="preserve"> IF(AND(OR(G196="", G196 = 0), OR(H196="", H196=0)), "", IF(H172&gt;31, "Pay stubs do not appear to be consecutive based on dates entered.", IF(OR( E180 &lt; C180, E180 &lt;D180, E181 &lt; C181, E181 &lt;D181), "Pay Stubs may be out of order.  Please check dates.",IF(H173 = "", "", IF(E173 = H173, "", "If Payroll Frequency selected does not equal Recommended please provide an explanation.")))))</f>
        <v/>
      </c>
      <c r="D176" s="373"/>
      <c r="E176" s="373"/>
      <c r="F176" s="373"/>
      <c r="G176" s="373"/>
      <c r="H176" s="374"/>
      <c r="I176" s="22"/>
      <c r="J176" s="403"/>
      <c r="K176" s="403"/>
      <c r="P176" s="27"/>
      <c r="Q176" s="26"/>
      <c r="R176" s="28"/>
      <c r="S176" s="29"/>
      <c r="T176" s="30"/>
      <c r="U176" s="30"/>
      <c r="V176" s="26"/>
    </row>
    <row r="177" spans="1:22" ht="15.75" customHeight="1" x14ac:dyDescent="0.45">
      <c r="A177" s="17"/>
      <c r="B177" s="168"/>
      <c r="C177" s="218"/>
      <c r="D177" s="78"/>
      <c r="E177" s="78"/>
      <c r="F177" s="78"/>
      <c r="G177" s="78"/>
      <c r="H177" s="219"/>
      <c r="I177" s="22"/>
      <c r="J177" s="351"/>
      <c r="K177" s="351"/>
      <c r="P177" s="26"/>
      <c r="Q177" s="26"/>
      <c r="R177" s="28"/>
      <c r="S177" s="29"/>
      <c r="T177" s="30"/>
      <c r="U177" s="30"/>
      <c r="V177" s="26"/>
    </row>
    <row r="178" spans="1:22" ht="23.65" thickBot="1" x14ac:dyDescent="0.5">
      <c r="A178" s="17"/>
      <c r="B178" s="258"/>
      <c r="C178" s="221" t="s">
        <v>66</v>
      </c>
      <c r="D178" s="221" t="s">
        <v>67</v>
      </c>
      <c r="E178" s="221" t="s">
        <v>250</v>
      </c>
      <c r="F178" s="220" t="s">
        <v>53</v>
      </c>
      <c r="G178" s="221" t="s">
        <v>52</v>
      </c>
      <c r="H178" s="221" t="s">
        <v>51</v>
      </c>
      <c r="I178" s="17"/>
      <c r="J178" s="351"/>
      <c r="K178" s="351"/>
      <c r="P178" s="26"/>
      <c r="Q178" s="26"/>
      <c r="R178" s="28"/>
      <c r="S178" s="29"/>
      <c r="T178" s="30"/>
      <c r="U178" s="30"/>
      <c r="V178" s="26"/>
    </row>
    <row r="179" spans="1:22" ht="15.75" customHeight="1" x14ac:dyDescent="0.45">
      <c r="A179" s="17"/>
      <c r="B179" s="259" t="s">
        <v>100</v>
      </c>
      <c r="C179" s="260"/>
      <c r="D179" s="261"/>
      <c r="E179" s="262"/>
      <c r="F179" s="375" t="str">
        <f>IF(D151 = "Pay Stubs", IF(AND(H149 &lt;&gt; "", F153 &lt;&gt; ""), IF(H149 = "Annual", "1 pay period to date", IF(OR(H149="Semi-Monthly", H149 = "Monthly"), "", IF(E173 = "", "",CONCATENATE(G151," pay periods to date")))), ""), "")</f>
        <v/>
      </c>
      <c r="G179" s="378" t="str">
        <f>IF(D151 = "Pay Stubs", IF(G183 = "Hourly Pay Rate", IF((C182+D182+E182)/3&gt;VLOOKUP(H149,PayPeriods,6,FALSE),CONCATENATE("Average hours &gt; ", ROUND(VLOOKUP(H149, PayPeriods, 6, FALSE),2), " (Standard Work Hours in Year / Pay Periods in Year); ", ROUND(VLOOKUP(H149, PayPeriods, 6, FALSE),2), " hours used to calculate base pay."), ""), ""), "")</f>
        <v/>
      </c>
      <c r="H179" s="379"/>
      <c r="I179" s="17"/>
      <c r="J179" s="403" t="s">
        <v>322</v>
      </c>
      <c r="K179" s="403"/>
      <c r="P179" s="26"/>
      <c r="Q179" s="26"/>
      <c r="R179" s="28"/>
      <c r="S179" s="29"/>
      <c r="T179" s="30"/>
      <c r="U179" s="30"/>
      <c r="V179" s="26"/>
    </row>
    <row r="180" spans="1:22" ht="15.75" customHeight="1" x14ac:dyDescent="0.45">
      <c r="A180" s="17"/>
      <c r="B180" s="259" t="s">
        <v>101</v>
      </c>
      <c r="C180" s="263"/>
      <c r="D180" s="264"/>
      <c r="E180" s="265"/>
      <c r="F180" s="376"/>
      <c r="G180" s="380"/>
      <c r="H180" s="381"/>
      <c r="I180" s="34"/>
      <c r="J180" s="403"/>
      <c r="K180" s="403"/>
      <c r="P180" s="26"/>
      <c r="Q180" s="26"/>
      <c r="R180" s="28"/>
      <c r="S180" s="29"/>
      <c r="T180" s="30"/>
      <c r="U180" s="30"/>
      <c r="V180" s="26"/>
    </row>
    <row r="181" spans="1:22" ht="20.25" customHeight="1" x14ac:dyDescent="0.45">
      <c r="A181" s="17"/>
      <c r="B181" s="259" t="s">
        <v>102</v>
      </c>
      <c r="C181" s="263"/>
      <c r="D181" s="264"/>
      <c r="E181" s="266"/>
      <c r="F181" s="376"/>
      <c r="G181" s="380"/>
      <c r="H181" s="381"/>
      <c r="I181" s="17"/>
      <c r="J181" s="403" t="s">
        <v>341</v>
      </c>
      <c r="K181" s="403"/>
      <c r="P181" s="26"/>
      <c r="Q181" s="26"/>
      <c r="R181" s="28"/>
      <c r="S181" s="29"/>
      <c r="T181" s="30"/>
      <c r="U181" s="30"/>
      <c r="V181" s="26"/>
    </row>
    <row r="182" spans="1:22" ht="15.75" thickBot="1" x14ac:dyDescent="0.5">
      <c r="A182" s="17"/>
      <c r="B182" s="267" t="s">
        <v>339</v>
      </c>
      <c r="C182" s="268"/>
      <c r="D182" s="269"/>
      <c r="E182" s="270"/>
      <c r="F182" s="377"/>
      <c r="G182" s="380"/>
      <c r="H182" s="381"/>
      <c r="I182" s="17"/>
      <c r="J182" s="403"/>
      <c r="K182" s="403"/>
      <c r="P182" s="26"/>
      <c r="Q182" s="26"/>
      <c r="R182" s="28"/>
      <c r="S182" s="29"/>
      <c r="T182" s="30"/>
      <c r="U182" s="30"/>
      <c r="V182" s="26"/>
    </row>
    <row r="183" spans="1:22" ht="15.75" thickBot="1" x14ac:dyDescent="0.5">
      <c r="A183" s="17"/>
      <c r="B183" s="271" t="s">
        <v>27</v>
      </c>
      <c r="C183" s="272"/>
      <c r="D183" s="273"/>
      <c r="E183" s="274"/>
      <c r="F183" s="275" t="s">
        <v>90</v>
      </c>
      <c r="G183" s="382"/>
      <c r="H183" s="383"/>
      <c r="I183" s="17"/>
      <c r="J183" s="403"/>
      <c r="K183" s="403"/>
      <c r="P183" s="26"/>
      <c r="Q183" s="26"/>
      <c r="R183" s="28"/>
      <c r="S183" s="29"/>
      <c r="T183" s="30"/>
      <c r="U183" s="30"/>
      <c r="V183" s="26"/>
    </row>
    <row r="184" spans="1:22" ht="15.75" customHeight="1" x14ac:dyDescent="0.45">
      <c r="A184" s="17"/>
      <c r="B184" s="276" t="s">
        <v>242</v>
      </c>
      <c r="C184" s="277">
        <f>SUM(C185:C193)</f>
        <v>0</v>
      </c>
      <c r="D184" s="277">
        <f t="shared" ref="D184:E184" si="3">SUM(D185:D193)</f>
        <v>0</v>
      </c>
      <c r="E184" s="277">
        <f t="shared" si="3"/>
        <v>0</v>
      </c>
      <c r="F184" s="277">
        <f>SUM(F185:F193)</f>
        <v>0</v>
      </c>
      <c r="G184" s="242" t="str">
        <f>IF(OR(E173 = "", G183 = ""), "", IF(AND(E180="", E181 = ""), "", IF(D151 = "Pay Stubs", IF(G183 = "Hourly Pay Rate", H154*E183*(VLOOKUP(H149,PayPeriods,3,FALSE)),E183*VLOOKUP(G183, PayRates, 2, FALSE)), "")))</f>
        <v/>
      </c>
      <c r="H184" s="231"/>
      <c r="I184" s="17"/>
      <c r="J184" s="351" t="s">
        <v>315</v>
      </c>
      <c r="K184" s="351"/>
      <c r="P184" s="26"/>
      <c r="Q184" s="26"/>
      <c r="R184" s="28"/>
      <c r="S184" s="29"/>
      <c r="T184" s="30"/>
      <c r="U184" s="30"/>
      <c r="V184" s="26"/>
    </row>
    <row r="185" spans="1:22" ht="15.75" customHeight="1" x14ac:dyDescent="0.45">
      <c r="A185" s="17"/>
      <c r="B185" s="278" t="s">
        <v>8</v>
      </c>
      <c r="C185" s="279"/>
      <c r="D185" s="273"/>
      <c r="E185" s="274"/>
      <c r="F185" s="241"/>
      <c r="G185" s="242"/>
      <c r="H185" s="231"/>
      <c r="I185" s="17"/>
      <c r="J185" s="351" t="s">
        <v>323</v>
      </c>
      <c r="K185" s="351"/>
      <c r="P185" s="26"/>
      <c r="Q185" s="26"/>
      <c r="R185" s="28"/>
      <c r="S185" s="29"/>
      <c r="T185" s="30"/>
      <c r="U185" s="30"/>
      <c r="V185" s="26"/>
    </row>
    <row r="186" spans="1:22" ht="15.75" customHeight="1" x14ac:dyDescent="0.45">
      <c r="A186" s="17"/>
      <c r="B186" s="278" t="s">
        <v>243</v>
      </c>
      <c r="C186" s="279"/>
      <c r="D186" s="273"/>
      <c r="E186" s="274"/>
      <c r="F186" s="241"/>
      <c r="G186" s="242"/>
      <c r="H186" s="231"/>
      <c r="I186" s="17"/>
      <c r="J186" s="351" t="s">
        <v>344</v>
      </c>
      <c r="K186" s="351"/>
      <c r="P186" s="26"/>
      <c r="Q186" s="26"/>
      <c r="R186" s="28"/>
      <c r="S186" s="29"/>
      <c r="T186" s="30"/>
      <c r="U186" s="30"/>
      <c r="V186" s="26"/>
    </row>
    <row r="187" spans="1:22" ht="30.75" customHeight="1" x14ac:dyDescent="0.45">
      <c r="A187" s="17"/>
      <c r="B187" s="278" t="s">
        <v>244</v>
      </c>
      <c r="C187" s="279"/>
      <c r="D187" s="273"/>
      <c r="E187" s="274"/>
      <c r="F187" s="241"/>
      <c r="G187" s="242"/>
      <c r="H187" s="231"/>
      <c r="I187" s="17"/>
      <c r="J187" s="351" t="s">
        <v>345</v>
      </c>
      <c r="K187" s="351"/>
      <c r="P187" s="26"/>
      <c r="Q187" s="26"/>
      <c r="R187" s="28"/>
      <c r="S187" s="29"/>
      <c r="T187" s="30"/>
      <c r="U187" s="30"/>
      <c r="V187" s="26"/>
    </row>
    <row r="188" spans="1:22" ht="15.75" customHeight="1" x14ac:dyDescent="0.45">
      <c r="A188" s="17"/>
      <c r="B188" s="278" t="s">
        <v>245</v>
      </c>
      <c r="C188" s="279"/>
      <c r="D188" s="273"/>
      <c r="E188" s="274"/>
      <c r="F188" s="241"/>
      <c r="G188" s="242"/>
      <c r="H188" s="231"/>
      <c r="I188" s="17"/>
      <c r="J188" s="403"/>
      <c r="K188" s="403"/>
      <c r="P188" s="26"/>
      <c r="Q188" s="26"/>
      <c r="R188" s="28"/>
      <c r="S188" s="29"/>
      <c r="T188" s="30"/>
      <c r="U188" s="30"/>
      <c r="V188" s="26"/>
    </row>
    <row r="189" spans="1:22" ht="15.75" customHeight="1" x14ac:dyDescent="0.45">
      <c r="A189" s="17"/>
      <c r="B189" s="278" t="s">
        <v>246</v>
      </c>
      <c r="C189" s="279"/>
      <c r="D189" s="273"/>
      <c r="E189" s="274"/>
      <c r="F189" s="241"/>
      <c r="G189" s="242"/>
      <c r="H189" s="231"/>
      <c r="I189" s="17"/>
      <c r="J189" s="403"/>
      <c r="K189" s="403"/>
      <c r="P189" s="26"/>
      <c r="Q189" s="26"/>
      <c r="R189" s="28"/>
      <c r="S189" s="29"/>
      <c r="T189" s="30"/>
      <c r="U189" s="30"/>
      <c r="V189" s="26"/>
    </row>
    <row r="190" spans="1:22" ht="15.75" customHeight="1" x14ac:dyDescent="0.45">
      <c r="A190" s="17"/>
      <c r="B190" s="329" t="s">
        <v>342</v>
      </c>
      <c r="C190" s="279"/>
      <c r="D190" s="273"/>
      <c r="E190" s="274"/>
      <c r="F190" s="241"/>
      <c r="G190" s="242"/>
      <c r="H190" s="231"/>
      <c r="I190" s="17"/>
      <c r="J190" s="130"/>
      <c r="K190" s="130"/>
      <c r="P190" s="26"/>
      <c r="Q190" s="26"/>
      <c r="R190" s="28"/>
      <c r="S190" s="29"/>
      <c r="T190" s="30"/>
      <c r="U190" s="30"/>
      <c r="V190" s="26"/>
    </row>
    <row r="191" spans="1:22" ht="15.75" customHeight="1" x14ac:dyDescent="0.45">
      <c r="A191" s="17"/>
      <c r="B191" s="278" t="s">
        <v>247</v>
      </c>
      <c r="C191" s="279"/>
      <c r="D191" s="273"/>
      <c r="E191" s="274"/>
      <c r="F191" s="241"/>
      <c r="G191" s="242"/>
      <c r="H191" s="231"/>
      <c r="I191" s="17"/>
      <c r="J191" s="133"/>
      <c r="K191" s="130"/>
      <c r="P191" s="26"/>
      <c r="Q191" s="26"/>
      <c r="R191" s="28"/>
      <c r="S191" s="29"/>
      <c r="T191" s="30"/>
      <c r="U191" s="30"/>
      <c r="V191" s="26"/>
    </row>
    <row r="192" spans="1:22" ht="15.75" customHeight="1" x14ac:dyDescent="0.45">
      <c r="A192" s="17"/>
      <c r="B192" s="278" t="s">
        <v>248</v>
      </c>
      <c r="C192" s="279"/>
      <c r="D192" s="273"/>
      <c r="E192" s="274"/>
      <c r="F192" s="241"/>
      <c r="G192" s="242"/>
      <c r="H192" s="231"/>
      <c r="I192" s="17"/>
      <c r="J192" s="133"/>
      <c r="K192" s="130"/>
      <c r="P192" s="26"/>
      <c r="Q192" s="26"/>
      <c r="R192" s="28"/>
      <c r="S192" s="29"/>
      <c r="T192" s="30"/>
      <c r="U192" s="30"/>
      <c r="V192" s="26"/>
    </row>
    <row r="193" spans="1:22" ht="15.75" customHeight="1" x14ac:dyDescent="0.45">
      <c r="A193" s="17"/>
      <c r="B193" s="278" t="s">
        <v>249</v>
      </c>
      <c r="C193" s="279"/>
      <c r="D193" s="273"/>
      <c r="E193" s="274"/>
      <c r="F193" s="241"/>
      <c r="G193" s="242"/>
      <c r="H193" s="231"/>
      <c r="I193" s="17"/>
      <c r="J193" s="127"/>
      <c r="K193" s="132"/>
      <c r="L193" s="32"/>
      <c r="M193" s="33"/>
      <c r="P193" s="26"/>
      <c r="Q193" s="26"/>
      <c r="R193" s="28"/>
      <c r="S193" s="29"/>
      <c r="T193" s="30"/>
      <c r="U193" s="30"/>
      <c r="V193" s="26"/>
    </row>
    <row r="194" spans="1:22" ht="21" customHeight="1" x14ac:dyDescent="0.45">
      <c r="A194" s="17"/>
      <c r="B194" s="271" t="s">
        <v>16</v>
      </c>
      <c r="C194" s="272"/>
      <c r="D194" s="273"/>
      <c r="E194" s="274"/>
      <c r="F194" s="243"/>
      <c r="G194" s="280" t="str">
        <f>IF(E173="","",IF(AND(E180="",E181=""),"",IF(D151&lt;&gt;"Pay Stubs","", IF(YEAR(D153)=YEAR(E153), IF(OR(F194="", F194 = 0), (SUM(C194:E194)/3)*VLOOKUP(H149, PayPeriods, 3, FALSE), (F194/H153)*260), IF(G151=0,0,IF(OR(F194="", F194 = 0), SUM(C194:E194)/3*VLOOKUP(H149, PayPeriods, 3, FALSE), (F194/G151)*VLOOKUP(H149,PayPeriods,3,FALSE)))))))</f>
        <v/>
      </c>
      <c r="H194" s="235"/>
      <c r="I194" s="17"/>
      <c r="J194" s="403" t="s">
        <v>324</v>
      </c>
      <c r="K194" s="403"/>
      <c r="L194" s="32"/>
      <c r="M194" s="33"/>
      <c r="P194" s="26"/>
      <c r="Q194" s="26"/>
      <c r="R194" s="28"/>
      <c r="S194" s="29"/>
      <c r="T194" s="30"/>
      <c r="U194" s="30"/>
      <c r="V194" s="26"/>
    </row>
    <row r="195" spans="1:22" ht="30" customHeight="1" x14ac:dyDescent="0.45">
      <c r="A195" s="17"/>
      <c r="B195" s="271" t="s">
        <v>33</v>
      </c>
      <c r="C195" s="272"/>
      <c r="D195" s="273"/>
      <c r="E195" s="274"/>
      <c r="F195" s="243"/>
      <c r="G195" s="281" t="str">
        <f>IF(E173="","",IF(AND(E180="",E181=""),"",IF(D151&lt;&gt;"Pay Stubs","", IF(YEAR(D153)=YEAR(E153), IF(OR(F195="", F195 = 0), (SUM(C195:E195)/3)*VLOOKUP(H149, PayPeriods, 3, FALSE), (F195/H153)*260), IF(G151=0,0,IF(OR(F195="", F195 = 0), SUM(C195:E195)/3*VLOOKUP(H149, PayPeriods, 3, FALSE), (F195/G151)*VLOOKUP(H149,PayPeriods,3,FALSE)))))))</f>
        <v/>
      </c>
      <c r="H195" s="235"/>
      <c r="I195" s="17"/>
      <c r="J195" s="403" t="s">
        <v>325</v>
      </c>
      <c r="K195" s="403"/>
      <c r="L195" s="32"/>
      <c r="M195" s="33"/>
      <c r="P195" s="26"/>
      <c r="Q195" s="26"/>
      <c r="R195" s="28"/>
      <c r="S195" s="29"/>
      <c r="T195" s="30"/>
      <c r="U195" s="30"/>
      <c r="V195" s="26"/>
    </row>
    <row r="196" spans="1:22" ht="15.75" customHeight="1" x14ac:dyDescent="0.45">
      <c r="A196" s="17"/>
      <c r="B196" s="259" t="s">
        <v>103</v>
      </c>
      <c r="C196" s="272"/>
      <c r="D196" s="273"/>
      <c r="E196" s="274"/>
      <c r="F196" s="243"/>
      <c r="G196" s="280" t="str">
        <f>IF(E173 = "", "", IF(AND(E180 = "", E181=""), "", IF(D151 = "Pay Stubs", (G184+G194+G195), "")))</f>
        <v/>
      </c>
      <c r="H196" s="157" t="str">
        <f>IF(E173= "", "", IF(AND(E180="", E181 = ""), "", IF(D151 = "Pay Stubs", IF(YEAR(D153) = YEAR(F153), (F196/H153) *260, IF(G151 = 0, 0, (F196/G151)*VLOOKUP(H149,PayPeriods,3,FALSE))), "")))</f>
        <v/>
      </c>
      <c r="I196" s="17"/>
      <c r="J196" s="403" t="s">
        <v>326</v>
      </c>
      <c r="K196" s="403"/>
      <c r="L196" s="32"/>
    </row>
    <row r="197" spans="1:22" ht="15.4" x14ac:dyDescent="0.45">
      <c r="A197" s="17"/>
      <c r="B197" s="114"/>
      <c r="C197" s="183"/>
      <c r="D197" s="183"/>
      <c r="E197" s="183"/>
      <c r="F197" s="183"/>
      <c r="G197" s="183"/>
      <c r="H197" s="183"/>
      <c r="I197" s="17"/>
      <c r="J197" s="351"/>
      <c r="K197" s="351"/>
      <c r="L197" s="32"/>
    </row>
    <row r="198" spans="1:22" ht="15.4" x14ac:dyDescent="0.45">
      <c r="A198" s="17"/>
      <c r="B198" s="282" t="str">
        <f>IF(D151 = "VOE", "", IF((F184+F194+F195) = 0, "",IF((F184+F194+F195) = F196, "", "Year to Date Base pay, Overtime and Other income do not add to the Gross Wages, please correct or explain.")))</f>
        <v/>
      </c>
      <c r="C198" s="73"/>
      <c r="D198" s="73"/>
      <c r="E198" s="183"/>
      <c r="F198" s="78"/>
      <c r="G198" s="78"/>
      <c r="H198" s="78"/>
      <c r="I198" s="22"/>
      <c r="J198" s="351"/>
      <c r="K198" s="351"/>
      <c r="L198" s="32"/>
    </row>
    <row r="199" spans="1:22" ht="15.4" x14ac:dyDescent="0.45">
      <c r="A199" s="17"/>
      <c r="B199" s="282" t="str">
        <f>IF(D151 = "VOE", "", IF(F196 &lt; E196, "Year to Date Gross Wages must be greater than or equal to the last pay stub", ""))</f>
        <v/>
      </c>
      <c r="C199" s="73"/>
      <c r="D199" s="73"/>
      <c r="E199" s="78"/>
      <c r="F199" s="78"/>
      <c r="G199" s="78"/>
      <c r="H199" s="78"/>
      <c r="I199" s="22"/>
      <c r="J199" s="351"/>
      <c r="K199" s="351"/>
      <c r="L199" s="32"/>
    </row>
    <row r="200" spans="1:22" ht="15.4" x14ac:dyDescent="0.45">
      <c r="A200" s="17"/>
      <c r="B200" s="73"/>
      <c r="C200" s="282"/>
      <c r="D200" s="73"/>
      <c r="E200" s="78"/>
      <c r="F200" s="78"/>
      <c r="G200" s="78"/>
      <c r="H200" s="78"/>
      <c r="I200" s="22"/>
      <c r="J200" s="351"/>
      <c r="K200" s="351"/>
      <c r="L200" s="32"/>
    </row>
    <row r="201" spans="1:22" ht="15.4" x14ac:dyDescent="0.45">
      <c r="A201" s="17"/>
      <c r="B201" s="283" t="str">
        <f xml:space="preserve"> IF(AND(B202 = "", B203 = ""), "", "If Regular Base Hours and/or Base Pay Rate are not provided on the check stubs, enter the numbers calculated below.")</f>
        <v/>
      </c>
      <c r="C201" s="282"/>
      <c r="D201" s="73"/>
      <c r="E201" s="78"/>
      <c r="F201" s="78"/>
      <c r="G201" s="78"/>
      <c r="H201" s="78"/>
      <c r="I201" s="22"/>
      <c r="J201" s="351"/>
      <c r="K201" s="351"/>
      <c r="L201" s="32"/>
    </row>
    <row r="202" spans="1:22" ht="15.4" x14ac:dyDescent="0.45">
      <c r="A202" s="17"/>
      <c r="B202" s="284" t="str">
        <f>IF(D151 = "Pay Stubs", IF(G183 = "Hourly Pay Rate", IF(AND(C202="", D202 = "", E202 = ""), "","Hours Calculator"), ""), "")</f>
        <v/>
      </c>
      <c r="C202" s="285" t="str">
        <f>IF(D151 = "Pay Stubs", IF(G183 = "Hourly Pay Rate", IF(C183 = "", "",C184/C183), ""), "")</f>
        <v/>
      </c>
      <c r="D202" s="285" t="str">
        <f>IF(D151 = "Pay Stubs", IF(G183 = "Hourly Pay Rate", IF(D183 = "", "", D184/D183), ""), "")</f>
        <v/>
      </c>
      <c r="E202" s="285" t="str">
        <f>IF(D151 = "Pay Stubs", IF(G183 = "Hourly Pay Rate", IF(E183 = "", "", E184/E183), ""), "")</f>
        <v/>
      </c>
      <c r="F202" s="78"/>
      <c r="G202" s="75"/>
      <c r="H202" s="73"/>
      <c r="I202" s="22"/>
      <c r="J202" s="351"/>
      <c r="K202" s="351"/>
      <c r="L202" s="25"/>
    </row>
    <row r="203" spans="1:22" ht="15.4" x14ac:dyDescent="0.45">
      <c r="A203" s="17"/>
      <c r="B203" s="284" t="str">
        <f>IF(D151 = "Pay Stubs", IF(G183 = "Hourly Pay Rate", IF(AND(C203="", D203 = "", E203 = ""), "","Rate Calculator"), ""), "")</f>
        <v/>
      </c>
      <c r="C203" s="286" t="str">
        <f>IF(D151 = "Pay Stubs", IF(G183="Hourly Pay Rate", IF(OR(C182 = "",C182 = 0), "", C184/C182),""), "")</f>
        <v/>
      </c>
      <c r="D203" s="286" t="str">
        <f>IF(D151="Pay Stubs",IF(G183="Hourly Pay Rate",IF(OR(D182="", D182 = 0),"",D184/D182), ""),"")</f>
        <v/>
      </c>
      <c r="E203" s="286" t="str">
        <f>IF(D151 = "Pay Stubs", IF(G183="Hourly Pay Rate", IF(OR(E182 = "",E182 = 0), "", E184/E182), ""), "")</f>
        <v/>
      </c>
      <c r="F203" s="73"/>
      <c r="G203" s="75"/>
      <c r="H203" s="73"/>
      <c r="I203" s="22"/>
      <c r="J203" s="351"/>
      <c r="K203" s="351"/>
      <c r="L203" s="16"/>
    </row>
    <row r="204" spans="1:22" ht="15.4" x14ac:dyDescent="0.45">
      <c r="A204" s="17"/>
      <c r="B204" s="78"/>
      <c r="C204" s="78"/>
      <c r="D204" s="78"/>
      <c r="E204" s="78"/>
      <c r="F204" s="78"/>
      <c r="G204" s="73"/>
      <c r="H204" s="287"/>
      <c r="I204" s="22"/>
      <c r="J204" s="351"/>
      <c r="K204" s="351"/>
      <c r="L204" s="16"/>
    </row>
    <row r="205" spans="1:22" ht="15.4" x14ac:dyDescent="0.45">
      <c r="A205" s="17"/>
      <c r="B205" s="73"/>
      <c r="C205" s="73"/>
      <c r="D205" s="73"/>
      <c r="E205" s="73"/>
      <c r="F205" s="73"/>
      <c r="G205" s="73"/>
      <c r="H205" s="73"/>
      <c r="I205" s="17"/>
      <c r="J205" s="351"/>
      <c r="K205" s="351"/>
      <c r="L205" s="16"/>
    </row>
    <row r="206" spans="1:22" ht="15.75" customHeight="1" thickBot="1" x14ac:dyDescent="0.5">
      <c r="A206" s="17"/>
      <c r="B206" s="184" t="s">
        <v>59</v>
      </c>
      <c r="C206" s="185"/>
      <c r="D206" s="186" t="str">
        <f>E5</f>
        <v>Name not entered on Household Summary</v>
      </c>
      <c r="E206" s="185"/>
      <c r="F206" s="185"/>
      <c r="G206" s="185"/>
      <c r="H206" s="321" t="s">
        <v>234</v>
      </c>
      <c r="I206" s="22"/>
      <c r="J206" s="351"/>
      <c r="K206" s="351"/>
      <c r="L206" s="16"/>
    </row>
    <row r="207" spans="1:22" ht="15.75" customHeight="1" thickTop="1" thickBot="1" x14ac:dyDescent="0.5">
      <c r="A207" s="17"/>
      <c r="B207" s="191"/>
      <c r="C207" s="188"/>
      <c r="D207" s="203"/>
      <c r="E207" s="200"/>
      <c r="F207" s="195"/>
      <c r="G207" s="195"/>
      <c r="H207" s="196"/>
      <c r="I207" s="22"/>
      <c r="J207" s="413" t="s">
        <v>330</v>
      </c>
      <c r="K207" s="413"/>
      <c r="L207" s="16"/>
    </row>
    <row r="208" spans="1:22" ht="16.5" customHeight="1" thickBot="1" x14ac:dyDescent="0.5">
      <c r="A208" s="17"/>
      <c r="B208" s="191" t="s">
        <v>64</v>
      </c>
      <c r="C208" s="188" t="s">
        <v>6</v>
      </c>
      <c r="D208" s="352"/>
      <c r="E208" s="353"/>
      <c r="F208" s="353"/>
      <c r="G208" s="354"/>
      <c r="H208" s="192" t="str">
        <f>IF(D210="VOE", E220, IF(D210 = "Pay Stubs", E232, ""))</f>
        <v/>
      </c>
      <c r="I208" s="22"/>
      <c r="J208" s="351" t="s">
        <v>336</v>
      </c>
      <c r="K208" s="351"/>
      <c r="L208" s="16"/>
    </row>
    <row r="209" spans="1:13" ht="15.75" customHeight="1" thickBot="1" x14ac:dyDescent="0.5">
      <c r="A209" s="17"/>
      <c r="B209" s="191"/>
      <c r="C209" s="188"/>
      <c r="D209" s="193"/>
      <c r="E209" s="194"/>
      <c r="F209" s="194"/>
      <c r="G209" s="195" t="s">
        <v>70</v>
      </c>
      <c r="H209" s="196" t="s">
        <v>61</v>
      </c>
      <c r="I209" s="22"/>
      <c r="J209" s="351" t="s">
        <v>313</v>
      </c>
      <c r="K209" s="351"/>
      <c r="L209" s="16"/>
    </row>
    <row r="210" spans="1:13" ht="15.75" customHeight="1" thickBot="1" x14ac:dyDescent="0.5">
      <c r="A210" s="17"/>
      <c r="B210" s="191"/>
      <c r="C210" s="197" t="s">
        <v>36</v>
      </c>
      <c r="D210" s="198"/>
      <c r="E210" s="199" t="str">
        <f>IF(ISNUMBER(SEARCH("VOE",D210)),"Warning: Fill VOE Sec Only!!","Warning: Fill PayStubs Sec Only!!")</f>
        <v>Warning: Fill PayStubs Sec Only!!</v>
      </c>
      <c r="F210" s="200"/>
      <c r="G210" s="201" t="e">
        <f>IF(OR(H208 = "Monthly", H208="Semi-Monthly"), IF(D210="VOE", H221, IF(D210 = "Pay Stubs", F234, "")), ROUNDUP(H210,0))</f>
        <v>#VALUE!</v>
      </c>
      <c r="H210" s="288" t="e">
        <f>G212/(VLOOKUP(H208, PayPeriods, 2, FALSE))</f>
        <v>#VALUE!</v>
      </c>
      <c r="I210" s="22"/>
      <c r="J210" s="351" t="s">
        <v>337</v>
      </c>
      <c r="K210" s="351"/>
      <c r="L210" s="16"/>
    </row>
    <row r="211" spans="1:13" ht="15.75" customHeight="1" thickBot="1" x14ac:dyDescent="0.5">
      <c r="A211" s="17"/>
      <c r="B211" s="191"/>
      <c r="C211" s="188"/>
      <c r="D211" s="203"/>
      <c r="E211" s="200"/>
      <c r="F211" s="195" t="s">
        <v>22</v>
      </c>
      <c r="G211" s="195" t="s">
        <v>72</v>
      </c>
      <c r="H211" s="196" t="s">
        <v>69</v>
      </c>
      <c r="I211" s="22"/>
      <c r="J211" s="351"/>
      <c r="K211" s="351"/>
      <c r="L211" s="16"/>
    </row>
    <row r="212" spans="1:13" ht="15.75" customHeight="1" thickBot="1" x14ac:dyDescent="0.5">
      <c r="A212" s="17"/>
      <c r="B212" s="187"/>
      <c r="C212" s="197" t="s">
        <v>0</v>
      </c>
      <c r="D212" s="290"/>
      <c r="E212" s="204" t="e">
        <f>CONCATENATE("1/1/",YEAR(F212))</f>
        <v>#VALUE!</v>
      </c>
      <c r="F212" s="205" t="str">
        <f>IF(D210 = "VOE", E221, IF(D210 = "Pay Stubs", IF(OR(C240 = "", D240="",E240 = ""), IF(OR(C239 = "",D239="", E239=""), "", E239), E240),""))</f>
        <v/>
      </c>
      <c r="G212" s="205" t="e">
        <f>IF(YEAR(D212) = YEAR(F212), F212-D212+1,F212-E212+1)</f>
        <v>#VALUE!</v>
      </c>
      <c r="H212" s="206" t="e">
        <f>ROUNDUP(G212*(5/7), 0)</f>
        <v>#VALUE!</v>
      </c>
      <c r="I212" s="17"/>
      <c r="J212" s="351"/>
      <c r="K212" s="351"/>
      <c r="L212" s="16"/>
    </row>
    <row r="213" spans="1:13" ht="15.75" customHeight="1" thickBot="1" x14ac:dyDescent="0.5">
      <c r="A213" s="17"/>
      <c r="B213" s="207"/>
      <c r="C213" s="208"/>
      <c r="D213" s="209"/>
      <c r="E213" s="210"/>
      <c r="F213" s="210"/>
      <c r="G213" s="211" t="s">
        <v>71</v>
      </c>
      <c r="H213" s="212" t="str">
        <f>IF(D210 = "VOE", IF(E218&gt;VLOOKUP(H208, PayPeriods, 6, FALSE), VLOOKUP(H208, PayPeriods, 6, FALSE), E218),IF(D210="Pay Stubs", IF((C241+D241+E241)/3 &gt; VLOOKUP(H208, PayPeriods, 6, FALSE), VLOOKUP(H208, PayPeriods, 6, FALSE), (C241+D241+E241)/3), ""))</f>
        <v/>
      </c>
      <c r="I213" s="22"/>
      <c r="J213" s="351"/>
      <c r="K213" s="351"/>
      <c r="L213" s="16"/>
    </row>
    <row r="214" spans="1:13" ht="15.75" customHeight="1" thickTop="1" x14ac:dyDescent="0.45">
      <c r="A214" s="17"/>
      <c r="B214" s="168"/>
      <c r="C214" s="78"/>
      <c r="D214" s="213"/>
      <c r="E214" s="214"/>
      <c r="F214" s="214"/>
      <c r="G214" s="78"/>
      <c r="H214" s="215"/>
      <c r="I214" s="22"/>
      <c r="J214" s="127"/>
      <c r="K214" s="128"/>
      <c r="L214" s="16"/>
    </row>
    <row r="215" spans="1:13" ht="15.75" customHeight="1" x14ac:dyDescent="0.45">
      <c r="A215" s="17"/>
      <c r="B215" s="216" t="s">
        <v>9</v>
      </c>
      <c r="C215" s="355" t="s">
        <v>38</v>
      </c>
      <c r="D215" s="355"/>
      <c r="E215" s="355"/>
      <c r="F215" s="355"/>
      <c r="G215" s="355"/>
      <c r="H215" s="356"/>
      <c r="I215" s="22"/>
      <c r="J215" s="404" t="s">
        <v>176</v>
      </c>
      <c r="K215" s="404"/>
      <c r="L215" s="16"/>
    </row>
    <row r="216" spans="1:13" ht="15.75" customHeight="1" x14ac:dyDescent="0.45">
      <c r="A216" s="17"/>
      <c r="B216" s="217"/>
      <c r="C216" s="78"/>
      <c r="D216" s="213"/>
      <c r="E216" s="218"/>
      <c r="F216" s="218"/>
      <c r="G216" s="78"/>
      <c r="H216" s="219"/>
      <c r="I216" s="22"/>
      <c r="J216" s="403"/>
      <c r="K216" s="403"/>
      <c r="L216" s="16"/>
    </row>
    <row r="217" spans="1:13" ht="24.75" customHeight="1" thickBot="1" x14ac:dyDescent="0.5">
      <c r="A217" s="17"/>
      <c r="B217" s="217"/>
      <c r="C217" s="73"/>
      <c r="D217" s="73"/>
      <c r="E217" s="220" t="s">
        <v>37</v>
      </c>
      <c r="F217" s="221" t="s">
        <v>50</v>
      </c>
      <c r="G217" s="221" t="s">
        <v>49</v>
      </c>
      <c r="H217" s="221" t="s">
        <v>51</v>
      </c>
      <c r="I217" s="24"/>
      <c r="J217" s="403" t="s">
        <v>314</v>
      </c>
      <c r="K217" s="403"/>
      <c r="L217" s="16"/>
    </row>
    <row r="218" spans="1:13" ht="15.75" customHeight="1" thickBot="1" x14ac:dyDescent="0.5">
      <c r="A218" s="17"/>
      <c r="B218" s="168"/>
      <c r="C218" s="406" t="s">
        <v>34</v>
      </c>
      <c r="D218" s="407"/>
      <c r="E218" s="222"/>
      <c r="F218" s="223"/>
      <c r="G218" s="224"/>
      <c r="H218" s="225"/>
      <c r="I218" s="22"/>
      <c r="J218" s="403"/>
      <c r="K218" s="403"/>
      <c r="L218" s="16"/>
    </row>
    <row r="219" spans="1:13" ht="15.75" thickBot="1" x14ac:dyDescent="0.5">
      <c r="A219" s="17"/>
      <c r="B219" s="357" t="str">
        <f>IF(D210 = "VOE", IF(G219 = "Hourly Pay Rate", IF(E218&gt;VLOOKUP(H208,PayPeriods,6,FALSE),CONCATENATE("    Average hours &gt; ", ROUND(VLOOKUP(H208, PayPeriods, 6, FALSE),2), " (Standard Work Hours in Year / Pay Periods in Year);  ", ROUND(VLOOKUP(H208, PayPeriods, 6, FALSE),2), " hours used."), ""), ""), "")</f>
        <v/>
      </c>
      <c r="C219" s="408" t="s">
        <v>27</v>
      </c>
      <c r="D219" s="409"/>
      <c r="E219" s="327"/>
      <c r="F219" s="226" t="s">
        <v>99</v>
      </c>
      <c r="G219" s="358"/>
      <c r="H219" s="359"/>
      <c r="I219" s="22"/>
      <c r="J219" s="129" t="s">
        <v>315</v>
      </c>
      <c r="K219" s="130" t="s">
        <v>316</v>
      </c>
      <c r="L219" s="16"/>
    </row>
    <row r="220" spans="1:13" ht="15.75" customHeight="1" x14ac:dyDescent="0.45">
      <c r="A220" s="17"/>
      <c r="B220" s="357"/>
      <c r="C220" s="406" t="s">
        <v>35</v>
      </c>
      <c r="D220" s="407"/>
      <c r="E220" s="227"/>
      <c r="F220" s="360" t="str">
        <f>IF(AND(E220 &lt;&gt; "Monthly", E220 &lt;&gt; "Semi-Monthly", H221&gt;0), "Payroll Frequency changed, delete value in H66", "")</f>
        <v/>
      </c>
      <c r="G220" s="361"/>
      <c r="H220" s="362"/>
      <c r="I220" s="56">
        <f>IF(F220 = "Enter # of Pay Periods to Date", 50, 0)</f>
        <v>0</v>
      </c>
      <c r="J220" s="403" t="s">
        <v>317</v>
      </c>
      <c r="K220" s="403"/>
      <c r="L220" s="16"/>
    </row>
    <row r="221" spans="1:13" ht="15.75" customHeight="1" x14ac:dyDescent="0.45">
      <c r="A221" s="17"/>
      <c r="B221" s="357"/>
      <c r="C221" s="406" t="s">
        <v>22</v>
      </c>
      <c r="D221" s="407"/>
      <c r="E221" s="228"/>
      <c r="F221" s="363" t="str">
        <f>IF(D210 = "VOE", IF(H208 &lt;&gt; "", IF(H208 = "Annual", "1 pay period", IF(OR(E220="Semi-Monthly", E220 = "Monthly"), "Enter # of Pay Periods to Date", IF(E221 = "", "",CONCATENATE(G210," pay periods to date")))), ""), "")</f>
        <v/>
      </c>
      <c r="G221" s="363"/>
      <c r="H221" s="229"/>
      <c r="I221" s="31"/>
      <c r="J221" s="351" t="s">
        <v>318</v>
      </c>
      <c r="K221" s="351"/>
      <c r="L221" s="16"/>
    </row>
    <row r="222" spans="1:13" ht="15.4" x14ac:dyDescent="0.45">
      <c r="A222" s="17"/>
      <c r="B222" s="357"/>
      <c r="C222" s="364" t="s">
        <v>8</v>
      </c>
      <c r="D222" s="365"/>
      <c r="E222" s="230"/>
      <c r="F222" s="171" t="str">
        <f>IF(G222 = "", "", IF(G222 = 0, 0, G222/VLOOKUP(H208, PayPeriods, 3, FALSE)))</f>
        <v/>
      </c>
      <c r="G222" s="157" t="str">
        <f>IF(OR(G219="", E220 = "", E221=""), "", IF(D210="VOE",IF(G219="Hourly Pay Rate",H213*E219*VLOOKUP(H208, PayPeriods, 4, FALSE) *(VLOOKUP(H208,PayPeriods,3,FALSE)),E219*VLOOKUP(G219,PayRates,2,FALSE)),""))</f>
        <v/>
      </c>
      <c r="H222" s="231"/>
      <c r="I222" s="23"/>
      <c r="J222" s="351"/>
      <c r="K222" s="351"/>
      <c r="L222" s="16"/>
    </row>
    <row r="223" spans="1:13" ht="14.25" customHeight="1" x14ac:dyDescent="0.45">
      <c r="A223" s="17"/>
      <c r="B223" s="232"/>
      <c r="C223" s="364" t="s">
        <v>16</v>
      </c>
      <c r="D223" s="365"/>
      <c r="E223" s="230"/>
      <c r="F223" s="233" t="str">
        <f>IF(OR(G219="", E220 = "", E221=""), "", IF(D210="VOE",IF(YEAR(D212) = YEAR(E212), (E223/H212)*VLOOKUP(H208, PayPeriods, 5,FALSE), IF(G210 = 0, 0, E223/G210)), ""))</f>
        <v/>
      </c>
      <c r="G223" s="234" t="str">
        <f>IF(OR(G219="", E220 = "", E221=""), "", IF(D210= "VOE", IF(YEAR(D212) = YEAR(E212), (E223/H212)*VLOOKUP(H208, PayPeriods, 5, FALSE) * VLOOKUP(H208, PayPeriods, 3,FALSE), IF(G210 = 0, 0, (E223/G210)*VLOOKUP(H208, PayPeriods, 3, FALSE))), ""))</f>
        <v/>
      </c>
      <c r="H223" s="235"/>
      <c r="I223" s="23"/>
      <c r="J223" s="351"/>
      <c r="K223" s="351"/>
      <c r="L223" s="26"/>
      <c r="M223" s="26"/>
    </row>
    <row r="224" spans="1:13" ht="14.25" customHeight="1" x14ac:dyDescent="0.45">
      <c r="A224" s="17"/>
      <c r="B224" s="236"/>
      <c r="C224" s="366" t="s">
        <v>29</v>
      </c>
      <c r="D224" s="367"/>
      <c r="E224" s="237"/>
      <c r="F224" s="238"/>
      <c r="G224" s="239"/>
      <c r="H224" s="240"/>
      <c r="I224" s="23"/>
      <c r="J224" s="403" t="s">
        <v>319</v>
      </c>
      <c r="K224" s="403"/>
      <c r="L224" s="26"/>
      <c r="M224" s="26"/>
    </row>
    <row r="225" spans="1:13" ht="16.5" customHeight="1" x14ac:dyDescent="0.45">
      <c r="A225" s="17"/>
      <c r="B225" s="236"/>
      <c r="C225" s="368"/>
      <c r="D225" s="369"/>
      <c r="E225" s="241"/>
      <c r="F225" s="242" t="str">
        <f>IF(OR(G219="", E220 = "", E221=""), "", IF(D210="VOE", IF(YEAR(D212) = YEAR(E212), (E225/H212)*VLOOKUP(H208, PayPeriods, 5,FALSE), IF(G210 = 0, 0, E225/G210)),""))</f>
        <v/>
      </c>
      <c r="G225" s="180" t="str">
        <f>IF(OR(G219="", E220 = "", E221=""), "", IF(D210 = "VOE", IF(YEAR(D212) = YEAR(E212), (E225/H212)*VLOOKUP(H208, PayPeriods, 5, FALSE) * VLOOKUP(H208, PayPeriods, 3,FALSE), IF(G210 = 0, 0, E225/G210)*VLOOKUP(H208, PayPeriods, 3, FALSE)), ""))</f>
        <v/>
      </c>
      <c r="H225" s="231"/>
      <c r="I225" s="23"/>
      <c r="J225" s="403"/>
      <c r="K225" s="403"/>
      <c r="L225" s="26"/>
      <c r="M225" s="26"/>
    </row>
    <row r="226" spans="1:13" ht="15.75" customHeight="1" x14ac:dyDescent="0.45">
      <c r="A226" s="17"/>
      <c r="B226" s="236"/>
      <c r="C226" s="364" t="s">
        <v>39</v>
      </c>
      <c r="D226" s="365"/>
      <c r="E226" s="243"/>
      <c r="F226" s="244"/>
      <c r="G226" s="157" t="str">
        <f>IF(OR(G219="", E220 = "", E221=""), "", IF(D210 = "VOE", SUM(G222:G225),""))</f>
        <v/>
      </c>
      <c r="H226" s="155" t="str">
        <f>IF(OR(G219="",E220="",E221=""),"",IF(D210="VOE",IF(YEAR(D212) = YEAR(F212), (E226/H212) *260, IF(G210=0,0,(E226/G210)*VLOOKUP(H208,PayPeriods,3,FALSE))),""))</f>
        <v/>
      </c>
      <c r="I226" s="22"/>
      <c r="J226" s="403"/>
      <c r="K226" s="403"/>
      <c r="L226" s="26"/>
      <c r="M226" s="26"/>
    </row>
    <row r="227" spans="1:13" ht="15.75" customHeight="1" x14ac:dyDescent="0.45">
      <c r="A227" s="17"/>
      <c r="B227" s="236"/>
      <c r="C227" s="364" t="str">
        <f>IF(E221="","Gross Pay Prior Year",CONCATENATE("Gross Pay ",YEAR(E221)-1))</f>
        <v>Gross Pay Prior Year</v>
      </c>
      <c r="D227" s="365"/>
      <c r="E227" s="243"/>
      <c r="F227" s="183"/>
      <c r="G227" s="183"/>
      <c r="H227" s="245"/>
      <c r="I227" s="22"/>
      <c r="J227" s="351" t="s">
        <v>320</v>
      </c>
      <c r="K227" s="351"/>
      <c r="L227" s="25"/>
    </row>
    <row r="228" spans="1:13" ht="15.75" thickBot="1" x14ac:dyDescent="0.5">
      <c r="A228" s="17"/>
      <c r="B228" s="246"/>
      <c r="C228" s="364" t="str">
        <f>IF(E221="","Gross Pay Prior Year",CONCATENATE("Gross Pay ",YEAR(E221)-2))</f>
        <v>Gross Pay Prior Year</v>
      </c>
      <c r="D228" s="365"/>
      <c r="E228" s="247"/>
      <c r="F228" s="183"/>
      <c r="G228" s="183"/>
      <c r="H228" s="245"/>
      <c r="I228" s="22"/>
      <c r="J228" s="351"/>
      <c r="K228" s="351"/>
      <c r="L228" s="25"/>
    </row>
    <row r="229" spans="1:13" ht="15.4" x14ac:dyDescent="0.45">
      <c r="A229" s="17"/>
      <c r="B229" s="168"/>
      <c r="C229" s="78"/>
      <c r="D229" s="78"/>
      <c r="E229" s="183"/>
      <c r="F229" s="183"/>
      <c r="G229" s="183"/>
      <c r="H229" s="245"/>
      <c r="I229" s="22"/>
      <c r="J229" s="131"/>
      <c r="K229" s="129"/>
      <c r="L229" s="25"/>
    </row>
    <row r="230" spans="1:13" ht="15" customHeight="1" x14ac:dyDescent="0.45">
      <c r="A230" s="17"/>
      <c r="B230" s="410" t="str">
        <f>IF(D210="VOE", IF(E222+E223+E225= E226, "", "Base Pay + Overtime + Commissions/Tips do not add to the Gross Pay (Current Year).  Please correct the numbers or explain the difference."), "")</f>
        <v/>
      </c>
      <c r="C230" s="411"/>
      <c r="D230" s="411"/>
      <c r="E230" s="411"/>
      <c r="F230" s="411"/>
      <c r="G230" s="411"/>
      <c r="H230" s="412"/>
      <c r="I230" s="22"/>
      <c r="J230" s="131"/>
      <c r="K230" s="129"/>
      <c r="L230" s="25"/>
    </row>
    <row r="231" spans="1:13" ht="15.75" thickBot="1" x14ac:dyDescent="0.5">
      <c r="A231" s="17"/>
      <c r="B231" s="236"/>
      <c r="C231" s="405"/>
      <c r="D231" s="405"/>
      <c r="E231" s="70"/>
      <c r="F231" s="70"/>
      <c r="G231" s="248" t="s">
        <v>7</v>
      </c>
      <c r="H231" s="249">
        <f>IF(OR(C240 = "", D240="", E240=""), IF(OR(C239 = "", D239 = "", E239 = ""), (E238-C238)/2, (E239-C239)/2), (E240-C240)/2)</f>
        <v>0</v>
      </c>
      <c r="I231" s="22"/>
      <c r="J231" s="351"/>
      <c r="K231" s="351"/>
    </row>
    <row r="232" spans="1:13" ht="16.5" customHeight="1" thickBot="1" x14ac:dyDescent="0.5">
      <c r="A232" s="17"/>
      <c r="B232" s="250" t="s">
        <v>17</v>
      </c>
      <c r="C232" s="370" t="s">
        <v>115</v>
      </c>
      <c r="D232" s="370"/>
      <c r="E232" s="251"/>
      <c r="F232" s="371" t="s">
        <v>54</v>
      </c>
      <c r="G232" s="371"/>
      <c r="H232" s="252" t="str">
        <f>IF(OR(H231="", H231 = 0, H231&gt;31), "", IF(H231 &gt;20, "Monthly", IF(H231&gt;14, "Semi-Monthly", IF(H231&gt;9, "Bi-Weekly", "Weekly"))))</f>
        <v/>
      </c>
      <c r="I232" s="22"/>
      <c r="J232" s="404" t="s">
        <v>229</v>
      </c>
      <c r="K232" s="404"/>
    </row>
    <row r="233" spans="1:13" ht="15.4" x14ac:dyDescent="0.45">
      <c r="A233" s="17"/>
      <c r="B233" s="253"/>
      <c r="C233" s="254"/>
      <c r="D233" s="254"/>
      <c r="E233" s="254"/>
      <c r="F233" s="255"/>
      <c r="G233" s="255"/>
      <c r="H233" s="252"/>
      <c r="I233" s="22"/>
      <c r="J233" s="351"/>
      <c r="K233" s="351"/>
    </row>
    <row r="234" spans="1:13" ht="15.75" customHeight="1" x14ac:dyDescent="0.45">
      <c r="A234" s="17"/>
      <c r="B234" s="168"/>
      <c r="C234" s="372" t="str">
        <f>IF(D210="Pay Stubs",IF(H208&lt;&gt;"",IF(OR(H208="Semi-Monthly",H208="Monthly"),"Enter number of Pay Periods to Date", IF(F234&gt;0,"Payroll Frequency changed, delete value in F231", "")),""), "")</f>
        <v/>
      </c>
      <c r="D234" s="372"/>
      <c r="E234" s="372"/>
      <c r="F234" s="256"/>
      <c r="G234" s="257">
        <f>IF(C234 = "Enter number of Pay Periods to Date", 50, 0)</f>
        <v>0</v>
      </c>
      <c r="H234" s="252"/>
      <c r="I234" s="22"/>
      <c r="J234" s="403" t="s">
        <v>321</v>
      </c>
      <c r="K234" s="403"/>
    </row>
    <row r="235" spans="1:13" ht="35.25" customHeight="1" x14ac:dyDescent="0.45">
      <c r="A235" s="17"/>
      <c r="B235" s="217"/>
      <c r="C235" s="373" t="str">
        <f xml:space="preserve"> IF(AND(OR(G255="", G255 = 0), OR(H255="", H255=0)), "", IF(H231&gt;31, "Pay stubs do not appear to be consecutive based on dates entered.", IF(OR( E239 &lt; C239, E239 &lt;D239, E240 &lt; C240, E240 &lt;D240), "Pay Stubs may be out of order.  Please check dates.",IF(H232 = "", "", IF(E232 = H232, "", "If Payroll Frequency selected does not equal Recommended please provide an explanation.")))))</f>
        <v/>
      </c>
      <c r="D235" s="373"/>
      <c r="E235" s="373"/>
      <c r="F235" s="373"/>
      <c r="G235" s="373"/>
      <c r="H235" s="374"/>
      <c r="I235" s="22"/>
      <c r="J235" s="403"/>
      <c r="K235" s="403"/>
    </row>
    <row r="236" spans="1:13" ht="15.4" x14ac:dyDescent="0.45">
      <c r="A236" s="17"/>
      <c r="B236" s="168"/>
      <c r="C236" s="218"/>
      <c r="D236" s="78"/>
      <c r="E236" s="78"/>
      <c r="F236" s="78"/>
      <c r="G236" s="78"/>
      <c r="H236" s="219"/>
      <c r="I236" s="22"/>
      <c r="J236" s="351"/>
      <c r="K236" s="351"/>
    </row>
    <row r="237" spans="1:13" ht="24.75" customHeight="1" thickBot="1" x14ac:dyDescent="0.5">
      <c r="A237" s="17"/>
      <c r="B237" s="258"/>
      <c r="C237" s="221" t="s">
        <v>66</v>
      </c>
      <c r="D237" s="221" t="s">
        <v>67</v>
      </c>
      <c r="E237" s="221" t="s">
        <v>250</v>
      </c>
      <c r="F237" s="220" t="s">
        <v>53</v>
      </c>
      <c r="G237" s="221" t="s">
        <v>52</v>
      </c>
      <c r="H237" s="221" t="s">
        <v>51</v>
      </c>
      <c r="I237" s="17"/>
      <c r="J237" s="403" t="s">
        <v>322</v>
      </c>
      <c r="K237" s="403"/>
    </row>
    <row r="238" spans="1:13" ht="13.5" customHeight="1" x14ac:dyDescent="0.45">
      <c r="A238" s="17"/>
      <c r="B238" s="259" t="s">
        <v>100</v>
      </c>
      <c r="C238" s="260"/>
      <c r="D238" s="261"/>
      <c r="E238" s="262"/>
      <c r="F238" s="375" t="str">
        <f>IF(D210 = "Pay Stubs", IF(AND(H208 &lt;&gt; "", F212 &lt;&gt; ""), IF(H208 = "Annual", "1 pay period to date", IF(OR(H208="Semi-Monthly", H208 = "Monthly"), "", IF(E232 = "", "",CONCATENATE(G210," pay periods to date")))), ""), "")</f>
        <v/>
      </c>
      <c r="G238" s="378" t="str">
        <f>IF(D210 = "Pay Stubs", IF(G242 = "Hourly Pay Rate", IF((C241+D241+E241)/3&gt;VLOOKUP(H208,PayPeriods,6,FALSE),CONCATENATE("Average hours &gt; ", ROUND(VLOOKUP(H208, PayPeriods, 6, FALSE),2), " (Standard Work Hours in Year / Pay Periods in Year); ", ROUND(VLOOKUP(H208, PayPeriods, 6, FALSE),2), " hours used to calculate base pay."), ""), ""), "")</f>
        <v/>
      </c>
      <c r="H238" s="379"/>
      <c r="I238" s="17"/>
      <c r="J238" s="403"/>
      <c r="K238" s="403"/>
    </row>
    <row r="239" spans="1:13" ht="15.75" customHeight="1" x14ac:dyDescent="0.45">
      <c r="A239" s="17"/>
      <c r="B239" s="259" t="s">
        <v>101</v>
      </c>
      <c r="C239" s="263"/>
      <c r="D239" s="264"/>
      <c r="E239" s="265"/>
      <c r="F239" s="376"/>
      <c r="G239" s="380"/>
      <c r="H239" s="381"/>
      <c r="I239" s="34"/>
      <c r="J239" s="403" t="s">
        <v>341</v>
      </c>
      <c r="K239" s="403"/>
    </row>
    <row r="240" spans="1:13" ht="15.4" x14ac:dyDescent="0.45">
      <c r="A240" s="17"/>
      <c r="B240" s="259" t="s">
        <v>102</v>
      </c>
      <c r="C240" s="263"/>
      <c r="D240" s="264"/>
      <c r="E240" s="266"/>
      <c r="F240" s="376"/>
      <c r="G240" s="380"/>
      <c r="H240" s="381"/>
      <c r="I240" s="17"/>
      <c r="J240" s="403"/>
      <c r="K240" s="403"/>
    </row>
    <row r="241" spans="1:25" ht="15.75" thickBot="1" x14ac:dyDescent="0.5">
      <c r="A241" s="17"/>
      <c r="B241" s="267" t="s">
        <v>339</v>
      </c>
      <c r="C241" s="268"/>
      <c r="D241" s="269"/>
      <c r="E241" s="270"/>
      <c r="F241" s="377"/>
      <c r="G241" s="380"/>
      <c r="H241" s="381"/>
      <c r="I241" s="17"/>
      <c r="J241" s="403"/>
      <c r="K241" s="403"/>
    </row>
    <row r="242" spans="1:25" ht="15.75" thickBot="1" x14ac:dyDescent="0.5">
      <c r="A242" s="17"/>
      <c r="B242" s="271" t="s">
        <v>27</v>
      </c>
      <c r="C242" s="272"/>
      <c r="D242" s="273"/>
      <c r="E242" s="274"/>
      <c r="F242" s="275" t="s">
        <v>90</v>
      </c>
      <c r="G242" s="382"/>
      <c r="H242" s="383"/>
      <c r="I242" s="17"/>
      <c r="J242" s="351" t="s">
        <v>315</v>
      </c>
      <c r="K242" s="351"/>
      <c r="P242" s="25"/>
      <c r="Q242" s="26"/>
      <c r="R242" s="26"/>
      <c r="S242" s="26"/>
      <c r="T242" s="26"/>
      <c r="U242" s="26"/>
      <c r="V242" s="26"/>
      <c r="W242" s="26"/>
      <c r="X242" s="26"/>
      <c r="Y242" s="26"/>
    </row>
    <row r="243" spans="1:25" ht="15.75" customHeight="1" x14ac:dyDescent="0.45">
      <c r="A243" s="17"/>
      <c r="B243" s="276" t="s">
        <v>242</v>
      </c>
      <c r="C243" s="277">
        <f>SUM(C244:C252)</f>
        <v>0</v>
      </c>
      <c r="D243" s="277">
        <f t="shared" ref="D243:E243" si="4">SUM(D244:D252)</f>
        <v>0</v>
      </c>
      <c r="E243" s="277">
        <f t="shared" si="4"/>
        <v>0</v>
      </c>
      <c r="F243" s="277">
        <f>SUM(F244:F252)</f>
        <v>0</v>
      </c>
      <c r="G243" s="242" t="str">
        <f>IF(OR(E232 = "", G242 = ""), "", IF(AND(E239="", E240 = ""), "", IF(D210 = "Pay Stubs", IF(G242 = "Hourly Pay Rate", H213*E242*(VLOOKUP(H208,PayPeriods,3,FALSE)),E242*VLOOKUP(G242, PayRates, 2, FALSE)), "")))</f>
        <v/>
      </c>
      <c r="H243" s="231"/>
      <c r="I243" s="17"/>
      <c r="J243" s="351" t="s">
        <v>323</v>
      </c>
      <c r="K243" s="351"/>
      <c r="P243" s="27"/>
      <c r="Q243" s="26"/>
      <c r="R243" s="28"/>
      <c r="S243" s="29"/>
      <c r="T243" s="30"/>
      <c r="U243" s="30"/>
      <c r="V243" s="26"/>
    </row>
    <row r="244" spans="1:25" ht="15.75" customHeight="1" x14ac:dyDescent="0.45">
      <c r="A244" s="17"/>
      <c r="B244" s="278" t="s">
        <v>8</v>
      </c>
      <c r="C244" s="279"/>
      <c r="D244" s="273"/>
      <c r="E244" s="274"/>
      <c r="F244" s="241"/>
      <c r="G244" s="242"/>
      <c r="H244" s="231"/>
      <c r="I244" s="17"/>
      <c r="J244" s="127"/>
      <c r="K244" s="132"/>
      <c r="P244" s="26"/>
      <c r="Q244" s="26"/>
      <c r="R244" s="28"/>
      <c r="S244" s="29"/>
      <c r="T244" s="30"/>
      <c r="U244" s="30"/>
      <c r="V244" s="26"/>
    </row>
    <row r="245" spans="1:25" ht="15.75" customHeight="1" x14ac:dyDescent="0.45">
      <c r="A245" s="17"/>
      <c r="B245" s="278" t="s">
        <v>243</v>
      </c>
      <c r="C245" s="279"/>
      <c r="D245" s="273"/>
      <c r="E245" s="274"/>
      <c r="F245" s="241"/>
      <c r="G245" s="242"/>
      <c r="H245" s="231"/>
      <c r="I245" s="17"/>
      <c r="J245" s="351" t="s">
        <v>344</v>
      </c>
      <c r="K245" s="351"/>
      <c r="P245" s="26"/>
      <c r="Q245" s="26"/>
      <c r="R245" s="28"/>
      <c r="S245" s="29"/>
      <c r="T245" s="30"/>
      <c r="U245" s="30"/>
      <c r="V245" s="26"/>
    </row>
    <row r="246" spans="1:25" ht="30.75" customHeight="1" x14ac:dyDescent="0.45">
      <c r="A246" s="17"/>
      <c r="B246" s="278" t="s">
        <v>244</v>
      </c>
      <c r="C246" s="279"/>
      <c r="D246" s="273"/>
      <c r="E246" s="274"/>
      <c r="F246" s="241"/>
      <c r="G246" s="242"/>
      <c r="H246" s="231"/>
      <c r="I246" s="17"/>
      <c r="J246" s="351" t="s">
        <v>345</v>
      </c>
      <c r="K246" s="351"/>
      <c r="P246" s="26"/>
      <c r="Q246" s="26"/>
      <c r="R246" s="28"/>
      <c r="S246" s="29"/>
      <c r="T246" s="30"/>
      <c r="U246" s="30"/>
      <c r="V246" s="26"/>
    </row>
    <row r="247" spans="1:25" ht="15.75" customHeight="1" x14ac:dyDescent="0.45">
      <c r="A247" s="17"/>
      <c r="B247" s="278" t="s">
        <v>245</v>
      </c>
      <c r="C247" s="279"/>
      <c r="D247" s="273"/>
      <c r="E247" s="274"/>
      <c r="F247" s="241"/>
      <c r="G247" s="242"/>
      <c r="H247" s="231"/>
      <c r="I247" s="17"/>
      <c r="J247" s="133"/>
      <c r="K247" s="130"/>
      <c r="P247" s="26"/>
      <c r="Q247" s="26"/>
      <c r="R247" s="28"/>
      <c r="S247" s="29"/>
      <c r="T247" s="30"/>
      <c r="U247" s="30"/>
      <c r="V247" s="26"/>
    </row>
    <row r="248" spans="1:25" ht="15.75" customHeight="1" x14ac:dyDescent="0.45">
      <c r="A248" s="17"/>
      <c r="B248" s="278" t="s">
        <v>246</v>
      </c>
      <c r="C248" s="279"/>
      <c r="D248" s="273"/>
      <c r="E248" s="274"/>
      <c r="F248" s="241"/>
      <c r="G248" s="242"/>
      <c r="H248" s="231"/>
      <c r="I248" s="17"/>
      <c r="J248" s="133"/>
      <c r="K248" s="130"/>
      <c r="P248" s="26"/>
      <c r="Q248" s="26"/>
      <c r="R248" s="28"/>
      <c r="S248" s="29"/>
      <c r="T248" s="30"/>
      <c r="U248" s="30"/>
      <c r="V248" s="26"/>
    </row>
    <row r="249" spans="1:25" ht="15.75" customHeight="1" x14ac:dyDescent="0.45">
      <c r="A249" s="17"/>
      <c r="B249" s="329" t="s">
        <v>342</v>
      </c>
      <c r="C249" s="279"/>
      <c r="D249" s="273"/>
      <c r="E249" s="274"/>
      <c r="F249" s="241"/>
      <c r="G249" s="242"/>
      <c r="H249" s="231"/>
      <c r="I249" s="17"/>
      <c r="J249" s="133"/>
      <c r="K249" s="130"/>
      <c r="P249" s="26"/>
      <c r="Q249" s="26"/>
      <c r="R249" s="28"/>
      <c r="S249" s="29"/>
      <c r="T249" s="30"/>
      <c r="U249" s="30"/>
      <c r="V249" s="26"/>
    </row>
    <row r="250" spans="1:25" ht="15.75" customHeight="1" x14ac:dyDescent="0.45">
      <c r="A250" s="17"/>
      <c r="B250" s="278" t="s">
        <v>247</v>
      </c>
      <c r="C250" s="279"/>
      <c r="D250" s="273"/>
      <c r="E250" s="274"/>
      <c r="F250" s="241"/>
      <c r="G250" s="242"/>
      <c r="H250" s="231"/>
      <c r="I250" s="17"/>
      <c r="J250" s="133"/>
      <c r="K250" s="130"/>
      <c r="P250" s="26"/>
      <c r="Q250" s="26"/>
      <c r="R250" s="28"/>
      <c r="S250" s="29"/>
      <c r="T250" s="30"/>
      <c r="U250" s="30"/>
      <c r="V250" s="26"/>
    </row>
    <row r="251" spans="1:25" ht="15.75" customHeight="1" x14ac:dyDescent="0.45">
      <c r="A251" s="17"/>
      <c r="B251" s="278" t="s">
        <v>248</v>
      </c>
      <c r="C251" s="279"/>
      <c r="D251" s="273"/>
      <c r="E251" s="274"/>
      <c r="F251" s="241"/>
      <c r="G251" s="242"/>
      <c r="H251" s="231"/>
      <c r="I251" s="17"/>
      <c r="J251" s="133"/>
      <c r="K251" s="130"/>
      <c r="P251" s="26"/>
      <c r="Q251" s="26"/>
      <c r="R251" s="28"/>
      <c r="S251" s="29"/>
      <c r="T251" s="30"/>
      <c r="U251" s="30"/>
      <c r="V251" s="26"/>
    </row>
    <row r="252" spans="1:25" ht="15.75" customHeight="1" x14ac:dyDescent="0.45">
      <c r="A252" s="17"/>
      <c r="B252" s="278" t="s">
        <v>249</v>
      </c>
      <c r="C252" s="279"/>
      <c r="D252" s="273"/>
      <c r="E252" s="274"/>
      <c r="F252" s="241"/>
      <c r="G252" s="242"/>
      <c r="H252" s="231"/>
      <c r="I252" s="17"/>
      <c r="J252" s="127"/>
      <c r="K252" s="132"/>
      <c r="P252" s="26"/>
      <c r="Q252" s="26"/>
      <c r="R252" s="28"/>
      <c r="S252" s="29"/>
      <c r="T252" s="30"/>
      <c r="U252" s="30"/>
      <c r="V252" s="26"/>
    </row>
    <row r="253" spans="1:25" ht="15.75" customHeight="1" x14ac:dyDescent="0.45">
      <c r="A253" s="17"/>
      <c r="B253" s="271" t="s">
        <v>16</v>
      </c>
      <c r="C253" s="272"/>
      <c r="D253" s="273"/>
      <c r="E253" s="274"/>
      <c r="F253" s="243"/>
      <c r="G253" s="280" t="str">
        <f>IF(E232="","",IF(AND(E239="",E240=""),"",IF(D210&lt;&gt;"Pay Stubs","", IF(YEAR(D212)=YEAR(E212), IF(OR(F253="", F253 = 0), (SUM(C253:E253)/3)*VLOOKUP(H208, PayPeriods, 3, FALSE), (F253/H212)*260), IF(G210=0,0,IF(OR(F253="", F253 = 0), SUM(C253:E253)/3*VLOOKUP(H208, PayPeriods, 3, FALSE), (F253/G210)*VLOOKUP(H208,PayPeriods,3,FALSE)))))))</f>
        <v/>
      </c>
      <c r="H253" s="235"/>
      <c r="I253" s="17"/>
      <c r="J253" s="403" t="s">
        <v>324</v>
      </c>
      <c r="K253" s="403"/>
      <c r="P253" s="26"/>
      <c r="Q253" s="26"/>
      <c r="R253" s="28"/>
      <c r="S253" s="29"/>
      <c r="T253" s="30"/>
      <c r="U253" s="30"/>
      <c r="V253" s="26"/>
    </row>
    <row r="254" spans="1:25" ht="26.25" customHeight="1" x14ac:dyDescent="0.45">
      <c r="A254" s="17"/>
      <c r="B254" s="271" t="s">
        <v>33</v>
      </c>
      <c r="C254" s="272"/>
      <c r="D254" s="273"/>
      <c r="E254" s="274"/>
      <c r="F254" s="243"/>
      <c r="G254" s="281" t="str">
        <f>IF(E232="","",IF(AND(E239="",E240=""),"",IF(D210&lt;&gt;"Pay Stubs","", IF(YEAR(D212)=YEAR(E212), IF(OR(F254="", F254 = 0), (SUM(C254:E254)/3)*VLOOKUP(H208, PayPeriods, 3, FALSE), (F254/H212)*260), IF(G210=0,0,IF(OR(F254="", F254 = 0), SUM(C254:E254)/3*VLOOKUP(H208, PayPeriods, 3, FALSE), (F254/G210)*VLOOKUP(H208,PayPeriods,3,FALSE)))))))</f>
        <v/>
      </c>
      <c r="H254" s="235"/>
      <c r="I254" s="17"/>
      <c r="J254" s="403" t="s">
        <v>325</v>
      </c>
      <c r="K254" s="403"/>
      <c r="P254" s="26"/>
      <c r="Q254" s="26"/>
      <c r="R254" s="28"/>
      <c r="S254" s="29"/>
      <c r="T254" s="30"/>
      <c r="U254" s="30"/>
      <c r="V254" s="26"/>
    </row>
    <row r="255" spans="1:25" ht="15.75" customHeight="1" x14ac:dyDescent="0.45">
      <c r="A255" s="17"/>
      <c r="B255" s="259" t="s">
        <v>103</v>
      </c>
      <c r="C255" s="272"/>
      <c r="D255" s="273"/>
      <c r="E255" s="274"/>
      <c r="F255" s="243"/>
      <c r="G255" s="280" t="str">
        <f>IF(E232 = "", "", IF(AND(E239 = "", E240=""), "", IF(D210 = "Pay Stubs", (G243+G253+G254), "")))</f>
        <v/>
      </c>
      <c r="H255" s="157" t="str">
        <f>IF(E232= "", "", IF(AND(E239="", E240 = ""), "", IF(D210 = "Pay Stubs", IF(YEAR(D212) = YEAR(F212), (F255/H212) *260, IF(G210 = 0, 0, (F255/G210)*VLOOKUP(H208,PayPeriods,3,FALSE))), "")))</f>
        <v/>
      </c>
      <c r="I255" s="17"/>
      <c r="J255" s="403" t="s">
        <v>326</v>
      </c>
      <c r="K255" s="403"/>
      <c r="P255" s="26"/>
      <c r="Q255" s="26"/>
      <c r="R255" s="28"/>
      <c r="S255" s="29"/>
      <c r="T255" s="30"/>
      <c r="U255" s="30"/>
      <c r="V255" s="26"/>
    </row>
    <row r="256" spans="1:25" ht="15.75" customHeight="1" x14ac:dyDescent="0.45">
      <c r="A256" s="17"/>
      <c r="B256" s="114"/>
      <c r="C256" s="183"/>
      <c r="D256" s="183"/>
      <c r="E256" s="183"/>
      <c r="F256" s="183"/>
      <c r="G256" s="183"/>
      <c r="H256" s="183"/>
      <c r="I256" s="17"/>
      <c r="J256" s="127"/>
      <c r="K256" s="128"/>
      <c r="P256" s="26"/>
      <c r="Q256" s="26"/>
      <c r="R256" s="28"/>
      <c r="S256" s="29"/>
      <c r="T256" s="30"/>
      <c r="U256" s="30"/>
      <c r="V256" s="26"/>
    </row>
    <row r="257" spans="1:22" ht="15.75" customHeight="1" x14ac:dyDescent="0.45">
      <c r="A257" s="17"/>
      <c r="B257" s="282" t="str">
        <f>IF(D210 = "VOE", "", IF((F243+F253+F254) = 0, "",IF((F243+F253+F254) = F255, "", "Year to Date Base pay, Overtime and Other income do not add to the Gross Wages, please correct or explain.")))</f>
        <v/>
      </c>
      <c r="C257" s="73"/>
      <c r="D257" s="73"/>
      <c r="E257" s="183"/>
      <c r="F257" s="78"/>
      <c r="G257" s="78"/>
      <c r="H257" s="78"/>
      <c r="I257" s="22"/>
      <c r="J257" s="127"/>
      <c r="K257" s="128"/>
      <c r="P257" s="26"/>
      <c r="Q257" s="26"/>
      <c r="R257" s="28"/>
      <c r="S257" s="29"/>
      <c r="T257" s="30"/>
      <c r="U257" s="30"/>
      <c r="V257" s="26"/>
    </row>
    <row r="258" spans="1:22" ht="15.75" customHeight="1" x14ac:dyDescent="0.45">
      <c r="A258" s="17"/>
      <c r="B258" s="282" t="str">
        <f>IF(D210 = "VOE", "", IF(F255 &lt; E255, "Year to Date Gross Wages must be greater than or equal to the last pay stub", ""))</f>
        <v/>
      </c>
      <c r="C258" s="73"/>
      <c r="D258" s="73"/>
      <c r="E258" s="78"/>
      <c r="F258" s="78"/>
      <c r="G258" s="78"/>
      <c r="H258" s="78"/>
      <c r="I258" s="22"/>
      <c r="J258" s="127"/>
      <c r="K258" s="128"/>
      <c r="P258" s="26"/>
      <c r="Q258" s="26"/>
      <c r="R258" s="28"/>
      <c r="S258" s="29"/>
      <c r="T258" s="30"/>
      <c r="U258" s="30"/>
      <c r="V258" s="26"/>
    </row>
    <row r="259" spans="1:22" ht="15.75" customHeight="1" x14ac:dyDescent="0.45">
      <c r="A259" s="17"/>
      <c r="B259" s="73"/>
      <c r="C259" s="282"/>
      <c r="D259" s="73"/>
      <c r="E259" s="78"/>
      <c r="F259" s="78"/>
      <c r="G259" s="78"/>
      <c r="H259" s="78"/>
      <c r="I259" s="22"/>
      <c r="J259" s="127"/>
      <c r="K259" s="128"/>
      <c r="P259" s="26"/>
      <c r="Q259" s="26"/>
      <c r="R259" s="28"/>
      <c r="S259" s="29"/>
      <c r="T259" s="30"/>
      <c r="U259" s="30"/>
      <c r="V259" s="26"/>
    </row>
    <row r="260" spans="1:22" ht="15.75" customHeight="1" x14ac:dyDescent="0.45">
      <c r="A260" s="17"/>
      <c r="B260" s="283" t="str">
        <f xml:space="preserve"> IF(AND(B261 = "", B262 = ""), "", "If Regular Base Hours and/or Base Pay Rate are not provided on the check stubs, enter the numbers calculated below.")</f>
        <v/>
      </c>
      <c r="C260" s="282"/>
      <c r="D260" s="73"/>
      <c r="E260" s="78"/>
      <c r="F260" s="78"/>
      <c r="G260" s="78"/>
      <c r="H260" s="78"/>
      <c r="I260" s="22"/>
      <c r="J260" s="127"/>
      <c r="K260" s="128"/>
      <c r="L260" s="32"/>
      <c r="M260" s="33"/>
      <c r="P260" s="26"/>
      <c r="Q260" s="26"/>
      <c r="R260" s="28"/>
      <c r="S260" s="29"/>
      <c r="T260" s="30"/>
      <c r="U260" s="30"/>
      <c r="V260" s="26"/>
    </row>
    <row r="261" spans="1:22" ht="15.75" customHeight="1" x14ac:dyDescent="0.45">
      <c r="A261" s="17"/>
      <c r="B261" s="284" t="str">
        <f>IF(D210 = "Pay Stubs", IF(G242 = "Hourly Pay Rate", IF(AND(C261="", D261 = "", E261 = ""), "","Hours Calculator"), ""), "")</f>
        <v/>
      </c>
      <c r="C261" s="285" t="str">
        <f>IF(D210 = "Pay Stubs", IF(G242 = "Hourly Pay Rate", IF(C242 = "", "",C243/C242), ""), "")</f>
        <v/>
      </c>
      <c r="D261" s="285" t="str">
        <f>IF(D210 = "Pay Stubs", IF(G242 = "Hourly Pay Rate", IF(D242 = "", "", D243/D242), ""), "")</f>
        <v/>
      </c>
      <c r="E261" s="285" t="str">
        <f>IF(D210 = "Pay Stubs", IF(G242 = "Hourly Pay Rate", IF(E242 = "", "", E243/E242), ""), "")</f>
        <v/>
      </c>
      <c r="F261" s="78"/>
      <c r="G261" s="75"/>
      <c r="H261" s="73"/>
      <c r="I261" s="22"/>
      <c r="J261" s="127"/>
      <c r="K261" s="128"/>
      <c r="L261" s="32"/>
      <c r="M261" s="33"/>
      <c r="P261" s="26"/>
      <c r="Q261" s="26"/>
      <c r="R261" s="28"/>
      <c r="S261" s="29"/>
      <c r="T261" s="30"/>
      <c r="U261" s="30"/>
      <c r="V261" s="26"/>
    </row>
    <row r="262" spans="1:22" ht="15.4" x14ac:dyDescent="0.45">
      <c r="A262" s="17"/>
      <c r="B262" s="291"/>
      <c r="C262" s="286" t="str">
        <f>IF(D210 = "Pay Stubs", IF(G242="Hourly Pay Rate", IF(OR(C241 = "",C241 = 0), "", C243/C241),""), "")</f>
        <v/>
      </c>
      <c r="D262" s="286" t="str">
        <f>IF(D210="Pay Stubs",IF(G242="Hourly Pay Rate",IF(OR(D241="", D241 = 0),"",D243/D241), ""),"")</f>
        <v/>
      </c>
      <c r="E262" s="286" t="str">
        <f>IF(D210 = "Pay Stubs", IF(G242="Hourly Pay Rate", IF(OR(E241 = "",E241 = 0), "", E243/E241), ""), "")</f>
        <v/>
      </c>
      <c r="F262" s="73"/>
      <c r="G262" s="75"/>
      <c r="H262" s="73"/>
      <c r="I262" s="22"/>
      <c r="J262" s="127"/>
      <c r="K262" s="128"/>
      <c r="L262" s="32"/>
      <c r="M262" s="33"/>
      <c r="P262" s="26"/>
      <c r="Q262" s="26"/>
      <c r="R262" s="28"/>
      <c r="S262" s="29"/>
      <c r="T262" s="30"/>
      <c r="U262" s="30"/>
      <c r="V262" s="26"/>
    </row>
    <row r="263" spans="1:22" ht="15.4" x14ac:dyDescent="0.45">
      <c r="A263" s="17"/>
      <c r="B263" s="73"/>
      <c r="C263" s="78"/>
      <c r="D263" s="78"/>
      <c r="E263" s="78"/>
      <c r="F263" s="78"/>
      <c r="G263" s="73"/>
      <c r="H263" s="287"/>
      <c r="I263" s="22"/>
      <c r="J263" s="127"/>
      <c r="K263" s="128"/>
      <c r="L263" s="32"/>
    </row>
    <row r="264" spans="1:22" ht="15.75" customHeight="1" x14ac:dyDescent="0.45">
      <c r="A264" s="17"/>
      <c r="B264" s="114"/>
      <c r="C264" s="73"/>
      <c r="D264" s="73"/>
      <c r="E264" s="73"/>
      <c r="F264" s="73"/>
      <c r="G264" s="73"/>
      <c r="H264" s="73"/>
      <c r="I264" s="17"/>
      <c r="J264" s="127"/>
      <c r="K264" s="128"/>
      <c r="L264" s="32"/>
    </row>
    <row r="265" spans="1:22" ht="16.5" customHeight="1" thickBot="1" x14ac:dyDescent="0.5">
      <c r="A265" s="17"/>
      <c r="B265" s="384" t="s">
        <v>84</v>
      </c>
      <c r="C265" s="386" t="s">
        <v>290</v>
      </c>
      <c r="D265" s="387"/>
      <c r="E265" s="292"/>
      <c r="F265" s="388" t="s">
        <v>107</v>
      </c>
      <c r="G265" s="389"/>
      <c r="H265" s="293"/>
      <c r="I265" s="17"/>
      <c r="J265" s="402" t="s">
        <v>265</v>
      </c>
      <c r="K265" s="402"/>
      <c r="L265" s="32"/>
    </row>
    <row r="266" spans="1:22" ht="15.75" customHeight="1" x14ac:dyDescent="0.45">
      <c r="A266" s="17"/>
      <c r="B266" s="385"/>
      <c r="C266" s="70"/>
      <c r="D266" s="70"/>
      <c r="E266" s="70"/>
      <c r="F266" s="70"/>
      <c r="G266" s="70"/>
      <c r="H266" s="146"/>
      <c r="I266" s="17"/>
      <c r="J266" s="351" t="s">
        <v>331</v>
      </c>
      <c r="K266" s="351"/>
      <c r="L266" s="32"/>
    </row>
    <row r="267" spans="1:22" ht="45.75" customHeight="1" thickBot="1" x14ac:dyDescent="0.5">
      <c r="A267" s="17"/>
      <c r="B267" s="236"/>
      <c r="C267" s="294">
        <f>52-E265</f>
        <v>52</v>
      </c>
      <c r="D267" s="295">
        <f>IF(E268= "", 52, 52-E268)</f>
        <v>52</v>
      </c>
      <c r="E267" s="220" t="s">
        <v>37</v>
      </c>
      <c r="F267" s="296" t="s">
        <v>50</v>
      </c>
      <c r="G267" s="296" t="s">
        <v>109</v>
      </c>
      <c r="H267" s="296" t="s">
        <v>108</v>
      </c>
      <c r="I267" s="17"/>
      <c r="J267" s="351" t="s">
        <v>332</v>
      </c>
      <c r="K267" s="351"/>
      <c r="L267" s="32"/>
    </row>
    <row r="268" spans="1:22" ht="15.75" customHeight="1" x14ac:dyDescent="0.45">
      <c r="A268" s="17"/>
      <c r="B268" s="357" t="str">
        <f>IF(E265 &gt;0, CONCATENATE(52-E265, " weeks employed in calendar year."), "")</f>
        <v/>
      </c>
      <c r="C268" s="391" t="s">
        <v>106</v>
      </c>
      <c r="D268" s="393"/>
      <c r="E268" s="297"/>
      <c r="F268" s="298"/>
      <c r="G268" s="299"/>
      <c r="H268" s="300"/>
      <c r="I268" s="17"/>
      <c r="J268" s="351"/>
      <c r="K268" s="351"/>
      <c r="L268" s="32"/>
    </row>
    <row r="269" spans="1:22" ht="15.75" customHeight="1" x14ac:dyDescent="0.45">
      <c r="A269" s="17"/>
      <c r="B269" s="357"/>
      <c r="C269" s="394" t="s">
        <v>34</v>
      </c>
      <c r="D269" s="395"/>
      <c r="E269" s="301"/>
      <c r="F269" s="298"/>
      <c r="G269" s="299"/>
      <c r="H269" s="300"/>
      <c r="I269" s="17"/>
      <c r="J269" s="351" t="s">
        <v>303</v>
      </c>
      <c r="K269" s="351"/>
      <c r="L269" s="25"/>
    </row>
    <row r="270" spans="1:22" ht="26.25" customHeight="1" x14ac:dyDescent="0.45">
      <c r="A270" s="17"/>
      <c r="B270" s="357"/>
      <c r="C270" s="391" t="s">
        <v>110</v>
      </c>
      <c r="D270" s="393"/>
      <c r="E270" s="328"/>
      <c r="F270" s="303"/>
      <c r="G270" s="304"/>
      <c r="H270" s="304"/>
      <c r="I270" s="17"/>
      <c r="J270" s="351" t="s">
        <v>304</v>
      </c>
      <c r="K270" s="351"/>
      <c r="L270" s="16"/>
    </row>
    <row r="271" spans="1:22" ht="15.75" customHeight="1" x14ac:dyDescent="0.45">
      <c r="A271" s="17"/>
      <c r="B271" s="390"/>
      <c r="C271" s="391" t="s">
        <v>92</v>
      </c>
      <c r="D271" s="393"/>
      <c r="E271" s="302"/>
      <c r="F271" s="305">
        <f>E270*E269</f>
        <v>0</v>
      </c>
      <c r="G271" s="157">
        <f>(52-E265)*F271</f>
        <v>0</v>
      </c>
      <c r="H271" s="299"/>
      <c r="I271" s="17"/>
      <c r="J271" s="351"/>
      <c r="K271" s="351"/>
      <c r="L271" s="16"/>
    </row>
    <row r="272" spans="1:22" ht="15.75" customHeight="1" x14ac:dyDescent="0.45">
      <c r="A272" s="17"/>
      <c r="B272" s="390"/>
      <c r="C272" s="391" t="s">
        <v>16</v>
      </c>
      <c r="D272" s="393"/>
      <c r="E272" s="302"/>
      <c r="F272" s="305" t="str">
        <f xml:space="preserve"> IF(OR(E268 = "", E268 = 0), "", E272/E268)</f>
        <v/>
      </c>
      <c r="G272" s="157" t="str">
        <f>IF(F272 = "", "", (52-E265)*F272)</f>
        <v/>
      </c>
      <c r="H272" s="299"/>
      <c r="I272" s="17"/>
      <c r="J272" s="351" t="s">
        <v>305</v>
      </c>
      <c r="K272" s="351"/>
      <c r="L272" s="16"/>
    </row>
    <row r="273" spans="1:13" ht="15.75" customHeight="1" x14ac:dyDescent="0.45">
      <c r="A273" s="17"/>
      <c r="B273" s="390"/>
      <c r="C273" s="391" t="s">
        <v>83</v>
      </c>
      <c r="D273" s="393"/>
      <c r="E273" s="302"/>
      <c r="F273" s="305" t="str">
        <f>IF(OR(E268= "", E268 = 0), "", E273/E268)</f>
        <v/>
      </c>
      <c r="G273" s="157" t="str">
        <f>IF(F273="", "", (52-E265)*F273)</f>
        <v/>
      </c>
      <c r="H273" s="299"/>
      <c r="I273" s="17"/>
      <c r="J273" s="351" t="s">
        <v>306</v>
      </c>
      <c r="K273" s="351"/>
      <c r="L273" s="16"/>
    </row>
    <row r="274" spans="1:13" ht="15.75" customHeight="1" x14ac:dyDescent="0.45">
      <c r="A274" s="17"/>
      <c r="B274" s="390"/>
      <c r="C274" s="396" t="s">
        <v>81</v>
      </c>
      <c r="D274" s="397"/>
      <c r="E274" s="243"/>
      <c r="F274" s="280">
        <f>SUM(F271:F273)</f>
        <v>0</v>
      </c>
      <c r="G274" s="157">
        <f>SUM(G271:G273)</f>
        <v>0</v>
      </c>
      <c r="H274" s="157">
        <f>IF(OR(E268 = "", E268 = 0), 0, (52-E265)*(E274/E268))</f>
        <v>0</v>
      </c>
      <c r="I274" s="17"/>
      <c r="J274" s="351" t="s">
        <v>307</v>
      </c>
      <c r="K274" s="351"/>
      <c r="L274" s="16"/>
    </row>
    <row r="275" spans="1:13" ht="15.75" customHeight="1" x14ac:dyDescent="0.45">
      <c r="A275" s="17"/>
      <c r="B275" s="168"/>
      <c r="C275" s="259" t="s">
        <v>113</v>
      </c>
      <c r="D275" s="306"/>
      <c r="E275" s="243"/>
      <c r="F275" s="307"/>
      <c r="G275" s="307"/>
      <c r="H275" s="308"/>
      <c r="I275" s="17"/>
      <c r="J275" s="127"/>
      <c r="K275" s="128"/>
      <c r="L275" s="16"/>
    </row>
    <row r="276" spans="1:13" ht="15.75" customHeight="1" x14ac:dyDescent="0.45">
      <c r="A276" s="17"/>
      <c r="B276" s="177"/>
      <c r="C276" s="398" t="s">
        <v>114</v>
      </c>
      <c r="D276" s="399"/>
      <c r="E276" s="243"/>
      <c r="F276" s="309"/>
      <c r="G276" s="309"/>
      <c r="H276" s="242"/>
      <c r="I276" s="17"/>
      <c r="J276" s="127"/>
      <c r="K276" s="128"/>
      <c r="L276" s="16"/>
    </row>
    <row r="277" spans="1:13" ht="15.75" customHeight="1" x14ac:dyDescent="0.45">
      <c r="A277" s="17"/>
      <c r="B277" s="73"/>
      <c r="C277" s="73"/>
      <c r="D277" s="73"/>
      <c r="E277" s="73"/>
      <c r="F277" s="73"/>
      <c r="G277" s="73"/>
      <c r="H277" s="73"/>
      <c r="I277" s="17"/>
      <c r="J277" s="127"/>
      <c r="K277" s="128"/>
      <c r="L277" s="16"/>
    </row>
    <row r="278" spans="1:13" ht="15.75" customHeight="1" thickBot="1" x14ac:dyDescent="0.5">
      <c r="A278" s="17"/>
      <c r="B278" s="400" t="s">
        <v>74</v>
      </c>
      <c r="C278" s="145"/>
      <c r="D278" s="145"/>
      <c r="E278" s="164" t="s">
        <v>111</v>
      </c>
      <c r="F278" s="164" t="s">
        <v>75</v>
      </c>
      <c r="G278" s="164" t="s">
        <v>76</v>
      </c>
      <c r="H278" s="310" t="s">
        <v>120</v>
      </c>
      <c r="I278" s="17"/>
      <c r="J278" s="402" t="s">
        <v>276</v>
      </c>
      <c r="K278" s="402"/>
      <c r="L278" s="16"/>
    </row>
    <row r="279" spans="1:13" ht="32.25" customHeight="1" x14ac:dyDescent="0.45">
      <c r="A279" s="17"/>
      <c r="B279" s="401"/>
      <c r="C279" s="391" t="s">
        <v>78</v>
      </c>
      <c r="D279" s="392"/>
      <c r="E279" s="325"/>
      <c r="F279" s="311"/>
      <c r="G279" s="312"/>
      <c r="H279" s="313">
        <f>IF(SUM(F279:G279)&gt;=24, SUM(F279:G279),SUM(E279:G279))</f>
        <v>0</v>
      </c>
      <c r="I279" s="17"/>
      <c r="J279" s="351" t="s">
        <v>308</v>
      </c>
      <c r="K279" s="351"/>
      <c r="L279" s="16"/>
    </row>
    <row r="280" spans="1:13" ht="28.5" customHeight="1" x14ac:dyDescent="0.45">
      <c r="A280" s="17"/>
      <c r="B280" s="168"/>
      <c r="C280" s="391" t="s">
        <v>77</v>
      </c>
      <c r="D280" s="392"/>
      <c r="E280" s="326"/>
      <c r="F280" s="314"/>
      <c r="G280" s="274"/>
      <c r="H280" s="315"/>
      <c r="I280" s="17"/>
      <c r="J280" s="351" t="s">
        <v>309</v>
      </c>
      <c r="K280" s="351"/>
      <c r="L280" s="16"/>
    </row>
    <row r="281" spans="1:13" ht="28.5" customHeight="1" x14ac:dyDescent="0.45">
      <c r="A281" s="17"/>
      <c r="B281" s="168"/>
      <c r="C281" s="391" t="s">
        <v>79</v>
      </c>
      <c r="D281" s="392"/>
      <c r="E281" s="326"/>
      <c r="F281" s="314"/>
      <c r="G281" s="274"/>
      <c r="H281" s="315"/>
      <c r="I281" s="17"/>
      <c r="J281" s="351" t="s">
        <v>310</v>
      </c>
      <c r="K281" s="351"/>
      <c r="L281" s="16"/>
    </row>
    <row r="282" spans="1:13" ht="15.75" customHeight="1" thickBot="1" x14ac:dyDescent="0.5">
      <c r="A282" s="17"/>
      <c r="B282" s="168"/>
      <c r="C282" s="391" t="s">
        <v>80</v>
      </c>
      <c r="D282" s="392"/>
      <c r="E282" s="316"/>
      <c r="F282" s="317"/>
      <c r="G282" s="318"/>
      <c r="H282" s="315"/>
      <c r="I282" s="17"/>
      <c r="J282" s="351" t="s">
        <v>311</v>
      </c>
      <c r="K282" s="351"/>
      <c r="L282" s="16"/>
    </row>
    <row r="283" spans="1:13" ht="15.75" customHeight="1" x14ac:dyDescent="0.45">
      <c r="A283" s="17"/>
      <c r="B283" s="168"/>
      <c r="C283" s="348" t="s">
        <v>81</v>
      </c>
      <c r="D283" s="349"/>
      <c r="E283" s="180">
        <f>IF(SUM(E280:E282)&lt;0,0,SUM(E280:E282))</f>
        <v>0</v>
      </c>
      <c r="F283" s="180">
        <f>IF(SUM(F280:F282)&lt;0,0,SUM(F280:F282))</f>
        <v>0</v>
      </c>
      <c r="G283" s="180">
        <f>IF(SUM(G280:G282)&lt;0,0,SUM(G280:G282))</f>
        <v>0</v>
      </c>
      <c r="H283" s="157">
        <f>IF(SUM(E283:G283)&lt;0,0,IF(H279 = 0, 0, IF(SUM(F279:G279)&gt;=24,SUM(F283:G283)/H279,SUM(E283:G283)/H279)))</f>
        <v>0</v>
      </c>
      <c r="I283" s="17"/>
      <c r="L283" s="16"/>
    </row>
    <row r="284" spans="1:13" ht="15.75" customHeight="1" x14ac:dyDescent="0.45">
      <c r="A284" s="17"/>
      <c r="B284" s="177"/>
      <c r="C284" s="319"/>
      <c r="D284" s="319"/>
      <c r="E284" s="320"/>
      <c r="F284" s="350" t="s">
        <v>121</v>
      </c>
      <c r="G284" s="350"/>
      <c r="H284" s="100">
        <f>IF(H279=0,0,(E283+(ROUND(H283,2)*(12-E279))))</f>
        <v>0</v>
      </c>
      <c r="I284" s="17"/>
      <c r="L284" s="16"/>
    </row>
    <row r="285" spans="1:13" ht="31.5" customHeight="1" x14ac:dyDescent="0.45">
      <c r="A285" s="17"/>
      <c r="B285" s="17"/>
      <c r="C285" s="17"/>
      <c r="D285" s="17"/>
      <c r="E285" s="17"/>
      <c r="F285" s="17"/>
      <c r="G285" s="17"/>
      <c r="H285" s="17"/>
      <c r="I285" s="17"/>
      <c r="L285" s="16"/>
    </row>
    <row r="286" spans="1:13" ht="31.5" customHeight="1" x14ac:dyDescent="0.45">
      <c r="A286" s="17"/>
      <c r="B286" s="35" t="str">
        <f>IF(D177 = "Pay Stubs", IF(#REF! = "Hourly Pay Rate", IF(AND(C286="", D286 = "", E286 = ""), "","Rate Calculator"), ""), "")</f>
        <v/>
      </c>
      <c r="C286" s="36" t="str">
        <f>IF(D177 = "Pay Stubs", IF(#REF!="Hourly Pay Rate", IF(OR(#REF! = "",#REF! = 0), "",#REF! /#REF!),""), "")</f>
        <v/>
      </c>
      <c r="D286" s="36" t="str">
        <f>IF(D177="Pay Stubs",IF(#REF!="Hourly Pay Rate",IF(OR(#REF!="",#REF! = 0),"",#REF!/#REF!), ""),"")</f>
        <v/>
      </c>
      <c r="E286" s="36" t="str">
        <f>IF(D177 = "Pay Stubs", IF(#REF!="Hourly Pay Rate", IF(OR(#REF! = "",#REF! = 0), "",#REF! /#REF!), ""), "")</f>
        <v/>
      </c>
      <c r="F286" s="22"/>
      <c r="G286" s="37"/>
      <c r="H286" s="17"/>
      <c r="I286" s="22"/>
      <c r="L286" s="16"/>
    </row>
    <row r="287" spans="1:13" ht="18" customHeight="1" x14ac:dyDescent="0.45">
      <c r="A287" s="13"/>
      <c r="B287" s="42" t="s">
        <v>186</v>
      </c>
      <c r="C287" s="43"/>
      <c r="D287" s="43"/>
      <c r="E287" s="43"/>
      <c r="F287" s="43"/>
      <c r="G287" s="13"/>
      <c r="H287" s="45" t="s">
        <v>234</v>
      </c>
      <c r="I287" s="43"/>
      <c r="L287" s="16"/>
    </row>
    <row r="288" spans="1:13" ht="14.25" customHeight="1" x14ac:dyDescent="0.45">
      <c r="A288" s="17"/>
      <c r="L288" s="26"/>
      <c r="M288" s="26"/>
    </row>
    <row r="289" spans="1:13" ht="14.25" customHeight="1" x14ac:dyDescent="0.45">
      <c r="A289" s="17"/>
      <c r="L289" s="26"/>
      <c r="M289" s="26"/>
    </row>
    <row r="290" spans="1:13" ht="14.25" customHeight="1" x14ac:dyDescent="0.45">
      <c r="A290" s="17"/>
      <c r="L290" s="26"/>
      <c r="M290" s="26"/>
    </row>
    <row r="291" spans="1:13" ht="16.5" customHeight="1" x14ac:dyDescent="0.45">
      <c r="A291" s="17"/>
      <c r="L291" s="26"/>
      <c r="M291" s="26"/>
    </row>
    <row r="292" spans="1:13" ht="15.75" customHeight="1" x14ac:dyDescent="0.45">
      <c r="A292" s="17"/>
      <c r="L292" s="26"/>
      <c r="M292" s="26"/>
    </row>
    <row r="293" spans="1:13" ht="15.4" x14ac:dyDescent="0.45">
      <c r="A293" s="17"/>
      <c r="L293" s="25"/>
    </row>
    <row r="294" spans="1:13" ht="15.4" x14ac:dyDescent="0.45">
      <c r="A294" s="17"/>
      <c r="L294" s="25"/>
    </row>
    <row r="295" spans="1:13" ht="15.4" x14ac:dyDescent="0.45">
      <c r="A295" s="17"/>
      <c r="L295" s="25"/>
    </row>
    <row r="296" spans="1:13" ht="15" customHeight="1" x14ac:dyDescent="0.45">
      <c r="L296" s="25"/>
    </row>
    <row r="297" spans="1:13" ht="15.4" x14ac:dyDescent="0.45"/>
    <row r="298" spans="1:13" ht="30" customHeight="1" x14ac:dyDescent="0.45">
      <c r="D298" s="44"/>
    </row>
    <row r="299" spans="1:13" ht="39" customHeight="1" x14ac:dyDescent="0.45"/>
    <row r="300" spans="1:13" ht="15" customHeight="1" x14ac:dyDescent="0.45"/>
    <row r="301" spans="1:13" ht="15" customHeight="1" x14ac:dyDescent="0.45"/>
    <row r="302" spans="1:13" ht="15" customHeight="1" x14ac:dyDescent="0.45"/>
    <row r="303" spans="1:13" ht="15" customHeight="1" x14ac:dyDescent="0.45"/>
    <row r="304" spans="1:13" ht="15" customHeight="1" x14ac:dyDescent="0.45"/>
    <row r="305" ht="15" customHeight="1" x14ac:dyDescent="0.45"/>
    <row r="306" ht="15" customHeight="1" x14ac:dyDescent="0.45"/>
    <row r="307" ht="15" customHeight="1" x14ac:dyDescent="0.45"/>
    <row r="308" ht="15" customHeight="1" x14ac:dyDescent="0.45"/>
    <row r="309" ht="15" customHeight="1" x14ac:dyDescent="0.45"/>
    <row r="310" ht="28.5" customHeight="1" x14ac:dyDescent="0.45"/>
    <row r="311" ht="35.25" customHeight="1" x14ac:dyDescent="0.45"/>
    <row r="312" ht="45" customHeight="1" x14ac:dyDescent="0.45"/>
    <row r="313" ht="36.75" customHeight="1" x14ac:dyDescent="0.45"/>
    <row r="314" ht="33.75" customHeight="1" x14ac:dyDescent="0.45"/>
    <row r="315" ht="15" customHeight="1" x14ac:dyDescent="0.45"/>
    <row r="316" ht="15" customHeight="1" x14ac:dyDescent="0.45"/>
    <row r="317" ht="15.4" x14ac:dyDescent="0.45"/>
    <row r="318" ht="15.4" x14ac:dyDescent="0.45"/>
    <row r="319" ht="15.4" x14ac:dyDescent="0.45"/>
    <row r="320" ht="15.4" x14ac:dyDescent="0.45"/>
    <row r="321" ht="2.25" hidden="1" customHeight="1" x14ac:dyDescent="0.45"/>
    <row r="322" ht="15.75" hidden="1" customHeight="1" x14ac:dyDescent="0.45"/>
    <row r="323" ht="15.75" hidden="1" customHeight="1" x14ac:dyDescent="0.45"/>
    <row r="324" ht="15.75" hidden="1" customHeight="1" x14ac:dyDescent="0.45"/>
    <row r="325" ht="15.75" hidden="1" customHeight="1" x14ac:dyDescent="0.45"/>
    <row r="326" ht="15.75" hidden="1" customHeight="1" x14ac:dyDescent="0.45"/>
    <row r="327" ht="15.75" hidden="1" customHeight="1" x14ac:dyDescent="0.45"/>
    <row r="328" ht="15.75" hidden="1" customHeight="1" x14ac:dyDescent="0.45"/>
    <row r="329" ht="15.75" hidden="1" customHeight="1" x14ac:dyDescent="0.45"/>
    <row r="330" ht="15.75" hidden="1" customHeight="1" x14ac:dyDescent="0.45"/>
    <row r="331" ht="3" hidden="1" customHeight="1" x14ac:dyDescent="0.45"/>
    <row r="332" ht="3" hidden="1" customHeight="1" x14ac:dyDescent="0.45"/>
    <row r="333" ht="3" hidden="1" customHeight="1" x14ac:dyDescent="0.45"/>
    <row r="334" ht="3" hidden="1" customHeight="1" x14ac:dyDescent="0.45"/>
    <row r="335" ht="3" hidden="1" customHeight="1" x14ac:dyDescent="0.45"/>
    <row r="336" ht="3" customHeight="1" x14ac:dyDescent="0.45"/>
    <row r="337" ht="15.75" customHeight="1" x14ac:dyDescent="0.45"/>
    <row r="338" ht="15.75" customHeight="1" x14ac:dyDescent="0.45"/>
    <row r="339" ht="15.75" customHeight="1" x14ac:dyDescent="0.45"/>
    <row r="340" ht="15.75" customHeight="1" x14ac:dyDescent="0.45"/>
    <row r="341" ht="15.75" customHeight="1" x14ac:dyDescent="0.45"/>
    <row r="342" ht="15.75" customHeight="1" x14ac:dyDescent="0.45"/>
    <row r="343" ht="15.75" customHeight="1" x14ac:dyDescent="0.45"/>
    <row r="344" ht="15.75" customHeight="1" x14ac:dyDescent="0.45"/>
    <row r="345" ht="15.75" customHeight="1" x14ac:dyDescent="0.45"/>
    <row r="346" ht="15.75" customHeight="1" x14ac:dyDescent="0.45"/>
    <row r="347" ht="15.75" customHeight="1" x14ac:dyDescent="0.45"/>
    <row r="348" ht="15.75" customHeight="1" x14ac:dyDescent="0.45"/>
    <row r="349" ht="15.75" customHeight="1" x14ac:dyDescent="0.45"/>
    <row r="350" ht="15.75" customHeight="1" x14ac:dyDescent="0.45"/>
    <row r="351" ht="15.75" customHeight="1" x14ac:dyDescent="0.45"/>
    <row r="352" ht="15.75" customHeight="1" x14ac:dyDescent="0.45"/>
    <row r="353" ht="15.75" customHeight="1" x14ac:dyDescent="0.45"/>
    <row r="354" ht="15.75" customHeight="1" x14ac:dyDescent="0.45"/>
    <row r="355" ht="15.75" customHeight="1" x14ac:dyDescent="0.45"/>
    <row r="356" ht="15.75" customHeight="1" x14ac:dyDescent="0.45"/>
    <row r="357" ht="15.75" customHeight="1" x14ac:dyDescent="0.45"/>
    <row r="358" ht="15.75" customHeight="1" x14ac:dyDescent="0.45"/>
  </sheetData>
  <sheetProtection algorithmName="SHA-512" hashValue="QOeeq4ydt0XKN/QDyDS2+OpzyqKRtQvTxx9OblEJEtuH/RrkEiG/V1hs1hYl1XInxWLSZ13/6Bk/UuR5BXqWtg==" saltValue="iReIqO2nnHRNxKMUtmLWBw==" spinCount="100000" sheet="1" objects="1" scenarios="1"/>
  <mergeCells count="340">
    <mergeCell ref="B15:D15"/>
    <mergeCell ref="J15:K15"/>
    <mergeCell ref="J16:K16"/>
    <mergeCell ref="J17:K17"/>
    <mergeCell ref="J18:K18"/>
    <mergeCell ref="C19:D19"/>
    <mergeCell ref="J19:K19"/>
    <mergeCell ref="B13:D13"/>
    <mergeCell ref="J13:K13"/>
    <mergeCell ref="B14:D14"/>
    <mergeCell ref="J14:K14"/>
    <mergeCell ref="B1:H2"/>
    <mergeCell ref="J2:K2"/>
    <mergeCell ref="D3:F3"/>
    <mergeCell ref="J3:K3"/>
    <mergeCell ref="J4:K4"/>
    <mergeCell ref="E5:H5"/>
    <mergeCell ref="J5:K5"/>
    <mergeCell ref="J11:K11"/>
    <mergeCell ref="B12:D12"/>
    <mergeCell ref="J12:K12"/>
    <mergeCell ref="J6:K6"/>
    <mergeCell ref="J7:K7"/>
    <mergeCell ref="B8:D8"/>
    <mergeCell ref="G8:H11"/>
    <mergeCell ref="J8:K8"/>
    <mergeCell ref="B9:D9"/>
    <mergeCell ref="J9:K9"/>
    <mergeCell ref="B10:D10"/>
    <mergeCell ref="J10:K10"/>
    <mergeCell ref="B11:D11"/>
    <mergeCell ref="C20:D20"/>
    <mergeCell ref="K20:K27"/>
    <mergeCell ref="C21:D21"/>
    <mergeCell ref="C22:D22"/>
    <mergeCell ref="C23:D23"/>
    <mergeCell ref="C24:D24"/>
    <mergeCell ref="C25:D25"/>
    <mergeCell ref="C26:D26"/>
    <mergeCell ref="J39:K39"/>
    <mergeCell ref="J33:K33"/>
    <mergeCell ref="J34:K34"/>
    <mergeCell ref="J35:K35"/>
    <mergeCell ref="J36:K36"/>
    <mergeCell ref="C38:H38"/>
    <mergeCell ref="J38:K38"/>
    <mergeCell ref="J28:K28"/>
    <mergeCell ref="J29:K29"/>
    <mergeCell ref="J30:K30"/>
    <mergeCell ref="D31:G31"/>
    <mergeCell ref="J31:K31"/>
    <mergeCell ref="J32:K32"/>
    <mergeCell ref="J40:K41"/>
    <mergeCell ref="C41:D41"/>
    <mergeCell ref="B42:B45"/>
    <mergeCell ref="C42:D42"/>
    <mergeCell ref="G42:H42"/>
    <mergeCell ref="C43:D43"/>
    <mergeCell ref="F43:H43"/>
    <mergeCell ref="J43:K43"/>
    <mergeCell ref="C44:D44"/>
    <mergeCell ref="C47:D48"/>
    <mergeCell ref="J47:K49"/>
    <mergeCell ref="C49:D49"/>
    <mergeCell ref="C50:D50"/>
    <mergeCell ref="J50:K50"/>
    <mergeCell ref="C51:D51"/>
    <mergeCell ref="F44:G44"/>
    <mergeCell ref="J44:K44"/>
    <mergeCell ref="C45:D45"/>
    <mergeCell ref="J45:K45"/>
    <mergeCell ref="C46:D46"/>
    <mergeCell ref="J46:K46"/>
    <mergeCell ref="J56:K56"/>
    <mergeCell ref="C57:E57"/>
    <mergeCell ref="J57:K58"/>
    <mergeCell ref="C58:H58"/>
    <mergeCell ref="J59:K59"/>
    <mergeCell ref="J60:K60"/>
    <mergeCell ref="J53:K53"/>
    <mergeCell ref="C54:D54"/>
    <mergeCell ref="J54:K54"/>
    <mergeCell ref="C55:D55"/>
    <mergeCell ref="F55:G55"/>
    <mergeCell ref="J55:K55"/>
    <mergeCell ref="B53:H53"/>
    <mergeCell ref="J67:K67"/>
    <mergeCell ref="J69:K69"/>
    <mergeCell ref="J76:K76"/>
    <mergeCell ref="J77:K77"/>
    <mergeCell ref="J78:K78"/>
    <mergeCell ref="F61:F64"/>
    <mergeCell ref="G61:H64"/>
    <mergeCell ref="J61:K62"/>
    <mergeCell ref="J63:K65"/>
    <mergeCell ref="G65:H65"/>
    <mergeCell ref="J66:K66"/>
    <mergeCell ref="J68:K68"/>
    <mergeCell ref="J70:K70"/>
    <mergeCell ref="J73:K73"/>
    <mergeCell ref="J74:K74"/>
    <mergeCell ref="J85:K85"/>
    <mergeCell ref="J86:K86"/>
    <mergeCell ref="J87:K87"/>
    <mergeCell ref="J88:K88"/>
    <mergeCell ref="J89:K89"/>
    <mergeCell ref="D90:G90"/>
    <mergeCell ref="J90:K90"/>
    <mergeCell ref="J79:K79"/>
    <mergeCell ref="J80:K80"/>
    <mergeCell ref="J81:K81"/>
    <mergeCell ref="J82:K82"/>
    <mergeCell ref="J83:K83"/>
    <mergeCell ref="J84:K84"/>
    <mergeCell ref="B101:B104"/>
    <mergeCell ref="C101:D101"/>
    <mergeCell ref="G101:H101"/>
    <mergeCell ref="C102:D102"/>
    <mergeCell ref="F102:H102"/>
    <mergeCell ref="J102:K102"/>
    <mergeCell ref="C103:D103"/>
    <mergeCell ref="J91:K91"/>
    <mergeCell ref="J92:K92"/>
    <mergeCell ref="J93:K93"/>
    <mergeCell ref="J94:K94"/>
    <mergeCell ref="J95:K95"/>
    <mergeCell ref="C97:H97"/>
    <mergeCell ref="J97:K97"/>
    <mergeCell ref="F103:G103"/>
    <mergeCell ref="J103:K103"/>
    <mergeCell ref="C104:D104"/>
    <mergeCell ref="J104:K104"/>
    <mergeCell ref="J115:K115"/>
    <mergeCell ref="C116:E116"/>
    <mergeCell ref="J116:K117"/>
    <mergeCell ref="C117:H117"/>
    <mergeCell ref="J118:K118"/>
    <mergeCell ref="J119:K119"/>
    <mergeCell ref="C105:D105"/>
    <mergeCell ref="J105:K105"/>
    <mergeCell ref="J98:K98"/>
    <mergeCell ref="J99:K100"/>
    <mergeCell ref="C100:D100"/>
    <mergeCell ref="C113:D113"/>
    <mergeCell ref="J113:K113"/>
    <mergeCell ref="C114:D114"/>
    <mergeCell ref="F114:G114"/>
    <mergeCell ref="J114:K114"/>
    <mergeCell ref="C106:D107"/>
    <mergeCell ref="J106:K108"/>
    <mergeCell ref="C108:D108"/>
    <mergeCell ref="C109:D109"/>
    <mergeCell ref="J109:K109"/>
    <mergeCell ref="C110:D110"/>
    <mergeCell ref="J110:K110"/>
    <mergeCell ref="B112:H112"/>
    <mergeCell ref="J126:K126"/>
    <mergeCell ref="J127:K127"/>
    <mergeCell ref="J135:K135"/>
    <mergeCell ref="J136:K136"/>
    <mergeCell ref="J137:K137"/>
    <mergeCell ref="J128:K128"/>
    <mergeCell ref="J129:K129"/>
    <mergeCell ref="J130:K130"/>
    <mergeCell ref="F120:F123"/>
    <mergeCell ref="G120:H123"/>
    <mergeCell ref="J120:K120"/>
    <mergeCell ref="J121:K122"/>
    <mergeCell ref="J123:K125"/>
    <mergeCell ref="G124:H124"/>
    <mergeCell ref="J144:K144"/>
    <mergeCell ref="J145:K145"/>
    <mergeCell ref="J146:K146"/>
    <mergeCell ref="J147:K147"/>
    <mergeCell ref="J148:K148"/>
    <mergeCell ref="D149:G149"/>
    <mergeCell ref="J149:K149"/>
    <mergeCell ref="J138:K138"/>
    <mergeCell ref="J139:K139"/>
    <mergeCell ref="J140:K140"/>
    <mergeCell ref="J141:K141"/>
    <mergeCell ref="J142:K142"/>
    <mergeCell ref="J143:K143"/>
    <mergeCell ref="J150:K150"/>
    <mergeCell ref="J151:K151"/>
    <mergeCell ref="J152:K152"/>
    <mergeCell ref="J153:K153"/>
    <mergeCell ref="J154:K154"/>
    <mergeCell ref="C156:H156"/>
    <mergeCell ref="J156:K156"/>
    <mergeCell ref="F162:G162"/>
    <mergeCell ref="J162:K162"/>
    <mergeCell ref="C164:D164"/>
    <mergeCell ref="J164:K164"/>
    <mergeCell ref="J157:K157"/>
    <mergeCell ref="J158:K159"/>
    <mergeCell ref="C159:D159"/>
    <mergeCell ref="J170:K170"/>
    <mergeCell ref="C172:D172"/>
    <mergeCell ref="J172:K172"/>
    <mergeCell ref="B171:H171"/>
    <mergeCell ref="B160:B163"/>
    <mergeCell ref="C160:D160"/>
    <mergeCell ref="G160:H160"/>
    <mergeCell ref="C161:D161"/>
    <mergeCell ref="F161:H161"/>
    <mergeCell ref="J161:K161"/>
    <mergeCell ref="C162:D162"/>
    <mergeCell ref="C163:D163"/>
    <mergeCell ref="J163:K163"/>
    <mergeCell ref="C173:D173"/>
    <mergeCell ref="F173:G173"/>
    <mergeCell ref="J173:K173"/>
    <mergeCell ref="C165:D166"/>
    <mergeCell ref="J165:K167"/>
    <mergeCell ref="C167:D167"/>
    <mergeCell ref="C168:D168"/>
    <mergeCell ref="J168:K168"/>
    <mergeCell ref="C169:D169"/>
    <mergeCell ref="J169:K169"/>
    <mergeCell ref="J174:K174"/>
    <mergeCell ref="C175:E175"/>
    <mergeCell ref="J175:K176"/>
    <mergeCell ref="C176:H176"/>
    <mergeCell ref="J177:K177"/>
    <mergeCell ref="J178:K178"/>
    <mergeCell ref="J185:K185"/>
    <mergeCell ref="J188:K189"/>
    <mergeCell ref="J194:K194"/>
    <mergeCell ref="F179:F182"/>
    <mergeCell ref="G179:H182"/>
    <mergeCell ref="J179:K180"/>
    <mergeCell ref="J181:K183"/>
    <mergeCell ref="G183:H183"/>
    <mergeCell ref="J184:K184"/>
    <mergeCell ref="J186:K186"/>
    <mergeCell ref="J187:K187"/>
    <mergeCell ref="J209:K209"/>
    <mergeCell ref="J210:K210"/>
    <mergeCell ref="J211:K211"/>
    <mergeCell ref="J212:K212"/>
    <mergeCell ref="J220:K220"/>
    <mergeCell ref="C221:D221"/>
    <mergeCell ref="J221:K221"/>
    <mergeCell ref="J213:K213"/>
    <mergeCell ref="D208:G208"/>
    <mergeCell ref="J208:K208"/>
    <mergeCell ref="J198:K198"/>
    <mergeCell ref="J199:K199"/>
    <mergeCell ref="J200:K200"/>
    <mergeCell ref="J201:K201"/>
    <mergeCell ref="J202:K202"/>
    <mergeCell ref="J195:K195"/>
    <mergeCell ref="J196:K196"/>
    <mergeCell ref="J197:K197"/>
    <mergeCell ref="J207:K207"/>
    <mergeCell ref="J203:K203"/>
    <mergeCell ref="J204:K204"/>
    <mergeCell ref="J205:K205"/>
    <mergeCell ref="J206:K206"/>
    <mergeCell ref="B219:B222"/>
    <mergeCell ref="J215:K215"/>
    <mergeCell ref="C231:D231"/>
    <mergeCell ref="J231:K231"/>
    <mergeCell ref="C226:D226"/>
    <mergeCell ref="C227:D227"/>
    <mergeCell ref="J227:K227"/>
    <mergeCell ref="C215:H215"/>
    <mergeCell ref="J216:K216"/>
    <mergeCell ref="J217:K218"/>
    <mergeCell ref="G219:H219"/>
    <mergeCell ref="F220:H220"/>
    <mergeCell ref="F221:G221"/>
    <mergeCell ref="C218:D218"/>
    <mergeCell ref="C219:D219"/>
    <mergeCell ref="C220:D220"/>
    <mergeCell ref="B230:H230"/>
    <mergeCell ref="J232:K232"/>
    <mergeCell ref="J233:K233"/>
    <mergeCell ref="C234:E234"/>
    <mergeCell ref="J234:K235"/>
    <mergeCell ref="C235:H235"/>
    <mergeCell ref="J236:K236"/>
    <mergeCell ref="J237:K238"/>
    <mergeCell ref="C222:D222"/>
    <mergeCell ref="J222:K222"/>
    <mergeCell ref="J254:K254"/>
    <mergeCell ref="J265:K265"/>
    <mergeCell ref="J242:K242"/>
    <mergeCell ref="J253:K253"/>
    <mergeCell ref="F238:F241"/>
    <mergeCell ref="G238:H241"/>
    <mergeCell ref="J239:K241"/>
    <mergeCell ref="G242:H242"/>
    <mergeCell ref="J243:K243"/>
    <mergeCell ref="J245:K245"/>
    <mergeCell ref="J246:K246"/>
    <mergeCell ref="J255:K255"/>
    <mergeCell ref="B265:B266"/>
    <mergeCell ref="C265:D265"/>
    <mergeCell ref="F265:G265"/>
    <mergeCell ref="B268:B270"/>
    <mergeCell ref="B271:B274"/>
    <mergeCell ref="J272:K272"/>
    <mergeCell ref="J273:K273"/>
    <mergeCell ref="C274:D274"/>
    <mergeCell ref="J274:K274"/>
    <mergeCell ref="B278:B279"/>
    <mergeCell ref="J282:K282"/>
    <mergeCell ref="C283:D283"/>
    <mergeCell ref="C270:D270"/>
    <mergeCell ref="J270:K270"/>
    <mergeCell ref="C271:D271"/>
    <mergeCell ref="J271:K271"/>
    <mergeCell ref="C272:D272"/>
    <mergeCell ref="C273:D273"/>
    <mergeCell ref="F284:G284"/>
    <mergeCell ref="C223:D223"/>
    <mergeCell ref="J223:K223"/>
    <mergeCell ref="C224:D225"/>
    <mergeCell ref="J224:K226"/>
    <mergeCell ref="C228:D228"/>
    <mergeCell ref="J228:K228"/>
    <mergeCell ref="C232:D232"/>
    <mergeCell ref="F232:G232"/>
    <mergeCell ref="C280:D280"/>
    <mergeCell ref="J280:K280"/>
    <mergeCell ref="C281:D281"/>
    <mergeCell ref="J281:K281"/>
    <mergeCell ref="C282:D282"/>
    <mergeCell ref="J278:K278"/>
    <mergeCell ref="C279:D279"/>
    <mergeCell ref="J279:K279"/>
    <mergeCell ref="C276:D276"/>
    <mergeCell ref="J266:K266"/>
    <mergeCell ref="J267:K267"/>
    <mergeCell ref="C268:D268"/>
    <mergeCell ref="J268:K268"/>
    <mergeCell ref="C269:D269"/>
    <mergeCell ref="J269:K269"/>
  </mergeCells>
  <conditionalFormatting sqref="B38:H51">
    <cfRule type="expression" dxfId="93" priority="63">
      <formula>$D$33="Pay Stubs"</formula>
    </cfRule>
  </conditionalFormatting>
  <conditionalFormatting sqref="B55:H78">
    <cfRule type="expression" dxfId="92" priority="53">
      <formula>$D$33="VOE"</formula>
    </cfRule>
  </conditionalFormatting>
  <conditionalFormatting sqref="B97:H110">
    <cfRule type="expression" dxfId="91" priority="46">
      <formula>$D$92="Pay Stubs"</formula>
    </cfRule>
  </conditionalFormatting>
  <conditionalFormatting sqref="B114:H137">
    <cfRule type="expression" dxfId="90" priority="36">
      <formula>$D$92="VOE"</formula>
    </cfRule>
  </conditionalFormatting>
  <conditionalFormatting sqref="B156:H169">
    <cfRule type="expression" dxfId="89" priority="29">
      <formula>$D$151="Pay Stubs"</formula>
    </cfRule>
  </conditionalFormatting>
  <conditionalFormatting sqref="B173:H196">
    <cfRule type="expression" dxfId="88" priority="19">
      <formula>$D$151="VOE"</formula>
    </cfRule>
  </conditionalFormatting>
  <conditionalFormatting sqref="B215:H228">
    <cfRule type="expression" dxfId="87" priority="12">
      <formula>$D$210="Pay Stubs"</formula>
    </cfRule>
  </conditionalFormatting>
  <conditionalFormatting sqref="B232:H255">
    <cfRule type="expression" dxfId="86" priority="2">
      <formula>$D$210="VOE"</formula>
    </cfRule>
  </conditionalFormatting>
  <conditionalFormatting sqref="C57:E57">
    <cfRule type="cellIs" dxfId="85" priority="65" stopIfTrue="1" operator="equal">
      <formula>"Payroll Frequency changed, delete value in F79"</formula>
    </cfRule>
  </conditionalFormatting>
  <conditionalFormatting sqref="C116:E116">
    <cfRule type="cellIs" dxfId="84" priority="48" stopIfTrue="1" operator="equal">
      <formula>"Payroll Frequency changed, delete value in F79"</formula>
    </cfRule>
  </conditionalFormatting>
  <conditionalFormatting sqref="C175:E175">
    <cfRule type="cellIs" dxfId="83" priority="31" stopIfTrue="1" operator="equal">
      <formula>"Payroll Frequency changed, delete value in F79"</formula>
    </cfRule>
  </conditionalFormatting>
  <conditionalFormatting sqref="C234:E234">
    <cfRule type="cellIs" dxfId="82" priority="14" stopIfTrue="1" operator="equal">
      <formula>"Payroll Frequency changed, delete value in F79"</formula>
    </cfRule>
  </conditionalFormatting>
  <conditionalFormatting sqref="C238:E242 G242:H242 C243:F255">
    <cfRule type="expression" dxfId="81" priority="1">
      <formula>$D$210="VOE"</formula>
    </cfRule>
  </conditionalFormatting>
  <conditionalFormatting sqref="C66:F78">
    <cfRule type="expression" dxfId="80" priority="52">
      <formula>$D$33="VOE"</formula>
    </cfRule>
  </conditionalFormatting>
  <conditionalFormatting sqref="C125:F137">
    <cfRule type="expression" dxfId="79" priority="35">
      <formula>$D$92="VOE"</formula>
    </cfRule>
  </conditionalFormatting>
  <conditionalFormatting sqref="C184:F196">
    <cfRule type="expression" dxfId="78" priority="18">
      <formula>$D$151="VOE"</formula>
    </cfRule>
  </conditionalFormatting>
  <conditionalFormatting sqref="E19">
    <cfRule type="expression" dxfId="77" priority="128">
      <formula>$E$19&lt;&gt;""</formula>
    </cfRule>
  </conditionalFormatting>
  <conditionalFormatting sqref="E33">
    <cfRule type="expression" dxfId="76" priority="59">
      <formula>$D$33 = ""</formula>
    </cfRule>
  </conditionalFormatting>
  <conditionalFormatting sqref="E41:E51 G42">
    <cfRule type="expression" dxfId="75" priority="61">
      <formula>$D$33="Pay Stubs"</formula>
    </cfRule>
  </conditionalFormatting>
  <conditionalFormatting sqref="E55 C61:E65 G65:H65">
    <cfRule type="expression" dxfId="74" priority="60">
      <formula>$D$33="VOE"</formula>
    </cfRule>
  </conditionalFormatting>
  <conditionalFormatting sqref="E92">
    <cfRule type="expression" dxfId="73" priority="42">
      <formula>$D$92 = ""</formula>
    </cfRule>
  </conditionalFormatting>
  <conditionalFormatting sqref="E100:E110 G101">
    <cfRule type="expression" dxfId="72" priority="44">
      <formula>$D$92="Pay Stubs"</formula>
    </cfRule>
  </conditionalFormatting>
  <conditionalFormatting sqref="E114 C120:E124 G124:H124">
    <cfRule type="expression" dxfId="71" priority="43">
      <formula>$D$92="VOE"</formula>
    </cfRule>
  </conditionalFormatting>
  <conditionalFormatting sqref="E151">
    <cfRule type="expression" dxfId="70" priority="25">
      <formula>$D$151 = ""</formula>
    </cfRule>
  </conditionalFormatting>
  <conditionalFormatting sqref="E159:E169 G160">
    <cfRule type="expression" dxfId="69" priority="27">
      <formula>$D$151="Pay Stubs"</formula>
    </cfRule>
  </conditionalFormatting>
  <conditionalFormatting sqref="E173 C179:E183 G183:H183">
    <cfRule type="expression" dxfId="68" priority="26">
      <formula>$D$151="VOE"</formula>
    </cfRule>
  </conditionalFormatting>
  <conditionalFormatting sqref="E210">
    <cfRule type="expression" dxfId="67" priority="8">
      <formula>$D$210 = ""</formula>
    </cfRule>
  </conditionalFormatting>
  <conditionalFormatting sqref="E218:E228 G219">
    <cfRule type="expression" dxfId="66" priority="10">
      <formula>$D$210="Pay Stubs"</formula>
    </cfRule>
  </conditionalFormatting>
  <conditionalFormatting sqref="E232">
    <cfRule type="expression" dxfId="65" priority="9">
      <formula>$D$210="VOE"</formula>
    </cfRule>
  </conditionalFormatting>
  <conditionalFormatting sqref="E19:F19">
    <cfRule type="expression" dxfId="64" priority="129">
      <formula>$H$265= "Yes"</formula>
    </cfRule>
  </conditionalFormatting>
  <conditionalFormatting sqref="F19">
    <cfRule type="expression" dxfId="63" priority="127">
      <formula>$F$19&lt;&gt; ""</formula>
    </cfRule>
  </conditionalFormatting>
  <conditionalFormatting sqref="F57">
    <cfRule type="cellIs" dxfId="62" priority="64" stopIfTrue="1" operator="greaterThan">
      <formula>$G$57</formula>
    </cfRule>
    <cfRule type="cellIs" dxfId="61" priority="67" stopIfTrue="1" operator="lessThan">
      <formula>$G$57</formula>
    </cfRule>
  </conditionalFormatting>
  <conditionalFormatting sqref="F116">
    <cfRule type="cellIs" dxfId="60" priority="47" stopIfTrue="1" operator="greaterThan">
      <formula>$G$116</formula>
    </cfRule>
    <cfRule type="cellIs" dxfId="59" priority="50" stopIfTrue="1" operator="lessThan">
      <formula>$G$116</formula>
    </cfRule>
  </conditionalFormatting>
  <conditionalFormatting sqref="F175">
    <cfRule type="cellIs" dxfId="58" priority="33" stopIfTrue="1" operator="lessThan">
      <formula>$G$175</formula>
    </cfRule>
    <cfRule type="cellIs" dxfId="57" priority="30" stopIfTrue="1" operator="greaterThan">
      <formula>$G$175</formula>
    </cfRule>
  </conditionalFormatting>
  <conditionalFormatting sqref="F234">
    <cfRule type="cellIs" dxfId="56" priority="13" stopIfTrue="1" operator="greaterThan">
      <formula>$G$234</formula>
    </cfRule>
    <cfRule type="cellIs" dxfId="55" priority="16" stopIfTrue="1" operator="lessThan">
      <formula>$G$234</formula>
    </cfRule>
  </conditionalFormatting>
  <conditionalFormatting sqref="H44">
    <cfRule type="cellIs" dxfId="54" priority="66" stopIfTrue="1" operator="greaterThan">
      <formula>$I$44</formula>
    </cfRule>
    <cfRule type="cellIs" dxfId="53" priority="68" stopIfTrue="1" operator="lessThan">
      <formula>$I$44</formula>
    </cfRule>
  </conditionalFormatting>
  <conditionalFormatting sqref="H103">
    <cfRule type="cellIs" dxfId="52" priority="51" stopIfTrue="1" operator="lessThan">
      <formula>$I$44</formula>
    </cfRule>
    <cfRule type="cellIs" dxfId="51" priority="49" stopIfTrue="1" operator="greaterThan">
      <formula>$I$44</formula>
    </cfRule>
  </conditionalFormatting>
  <conditionalFormatting sqref="H162">
    <cfRule type="cellIs" dxfId="50" priority="32" stopIfTrue="1" operator="greaterThan">
      <formula>$I$44</formula>
    </cfRule>
    <cfRule type="cellIs" dxfId="49" priority="34" stopIfTrue="1" operator="lessThan">
      <formula>$I$44</formula>
    </cfRule>
  </conditionalFormatting>
  <conditionalFormatting sqref="H221">
    <cfRule type="cellIs" dxfId="48" priority="17" stopIfTrue="1" operator="lessThan">
      <formula>$I$44</formula>
    </cfRule>
    <cfRule type="cellIs" dxfId="47" priority="15" stopIfTrue="1" operator="greaterThan">
      <formula>$I$44</formula>
    </cfRule>
  </conditionalFormatting>
  <dataValidations count="33">
    <dataValidation type="whole" allowBlank="1" showInputMessage="1" showErrorMessage="1" prompt="Enter number of pay periods per year, between 1 and 52." sqref="F19:F26" xr:uid="{00000000-0002-0000-0800-000000000000}">
      <formula1>1</formula1>
      <formula2>52</formula2>
    </dataValidation>
    <dataValidation allowBlank="1" showInputMessage="1" showErrorMessage="1" errorTitle="Section" error="Incorrect Section!!" sqref="C125:F125 C66:F66 C184:F184 C243:F243" xr:uid="{00000000-0002-0000-0800-000001000000}"/>
    <dataValidation type="whole" operator="lessThanOrEqual" allowBlank="1" showInputMessage="1" showErrorMessage="1" error="Weeks Employed to Date can not exceed Weeks Employed in Calendar Year." sqref="E268" xr:uid="{00000000-0002-0000-0800-000002000000}">
      <formula1>C267</formula1>
    </dataValidation>
    <dataValidation type="whole" allowBlank="1" showInputMessage="1" showErrorMessage="1" error="Weeks Off Work During Year + Weeks Employed to Date can not exceed 52." sqref="E265" xr:uid="{00000000-0002-0000-0800-000003000000}">
      <formula1>0</formula1>
      <formula2>D267</formula2>
    </dataValidation>
    <dataValidation type="list" allowBlank="1" showInputMessage="1" showErrorMessage="1" sqref="G65:H65 G42:H42 G124:H124 G101:H101 G183:H183 G160:H160 G242:H242 G219:H219" xr:uid="{00000000-0002-0000-0800-000004000000}">
      <formula1>"Hourly Pay Rate, Weekly Pay Rate, Bi-Weekly Pay Rate, Semi-Monthly Pay Rate, Monthly Pay Rate, Annual Pay Rate"</formula1>
    </dataValidation>
    <dataValidation allowBlank="1" showInputMessage="1" showErrorMessage="1" prompt="If YTD amount is not listed on the pay stubs leave blank." sqref="F67:F77 F126:F136 F185:F195 F244:F254" xr:uid="{00000000-0002-0000-0800-000005000000}"/>
    <dataValidation type="whole" allowBlank="1" showInputMessage="1" showErrorMessage="1" sqref="F57 H44 H103 F116 H162 F175 H221 F234" xr:uid="{00000000-0002-0000-0800-000006000000}">
      <formula1>0</formula1>
      <formula2>24</formula2>
    </dataValidation>
    <dataValidation type="list" allowBlank="1" showInputMessage="1" showErrorMessage="1" error="Please delete the entry and select a schedule from the drop down list." sqref="E55 E43 E102 E114 E161 E173 E220 E232" xr:uid="{00000000-0002-0000-0800-000007000000}">
      <formula1>"Weekly, Bi-Weekly, Semi-Monthly, Monthly"</formula1>
    </dataValidation>
    <dataValidation allowBlank="1" showInputMessage="1" showErrorMessage="1" prompt="If a range of hours is indicated on the VOE, enter the high end of the range." sqref="C269:D269 C41:D41 C100:D100 C159:D159 C218:D218" xr:uid="{00000000-0002-0000-0800-000008000000}"/>
    <dataValidation showDropDown="1" showInputMessage="1" showErrorMessage="1" sqref="G33:G34 G92:G93 G151:G152 G210:G211" xr:uid="{00000000-0002-0000-0800-000009000000}"/>
    <dataValidation type="list" allowBlank="1" showInputMessage="1" showErrorMessage="1" sqref="D33 D92 D151 D210" xr:uid="{00000000-0002-0000-0800-00000A000000}">
      <formula1>"VOE, Pay Stubs"</formula1>
    </dataValidation>
    <dataValidation allowBlank="1" showInputMessage="1" showErrorMessage="1" prompt="If Thru Date is not provided, enter the date the VOE was signed." sqref="C44:D44 C103:D103 C162:D162 C221:D221" xr:uid="{00000000-0002-0000-0800-00000B000000}"/>
    <dataValidation allowBlank="1" showInputMessage="1" showErrorMessage="1" prompt="Enter the type of income documentation used to qualify the household." sqref="C33 C92 C151 C210" xr:uid="{00000000-0002-0000-0800-00000C000000}"/>
    <dataValidation allowBlank="1" showInputMessage="1" showErrorMessage="1" prompt="If blank, worksheet calculation assumes the person was employed at position prior to January 1 of the income documentation year." sqref="C35 C94 C153 C212" xr:uid="{00000000-0002-0000-0800-00000D000000}"/>
    <dataValidation allowBlank="1" showInputMessage="1" showErrorMessage="1" prompt="If unknown enter Weekly." sqref="C43:D43 C102:D102 C161:D161 C220:D220" xr:uid="{00000000-0002-0000-0800-00000E000000}"/>
    <dataValidation allowBlank="1" showInputMessage="1" showErrorMessage="1" prompt="Enter the Househol Member Number (1-10) from the Household Summary Tab." sqref="D5" xr:uid="{00000000-0002-0000-0800-00000F000000}"/>
    <dataValidation type="list" allowBlank="1" showInputMessage="1" showErrorMessage="1" sqref="H265" xr:uid="{00000000-0002-0000-0800-000010000000}">
      <formula1>"No, Yes"</formula1>
    </dataValidation>
    <dataValidation allowBlank="1" showInputMessage="1" showErrorMessage="1" prompt="Count full weeks from off season start date to off season end date indicated on VOE." sqref="C265:D265" xr:uid="{00000000-0002-0000-0800-000011000000}"/>
    <dataValidation allowBlank="1" showInputMessage="1" showErrorMessage="1" prompt="It is important to determine the pay schedule to accurately calculate pay periods to date." sqref="F44:G44 C57:E57 C116:E116 F103:G103 C175:E175 F162:G162 C234:E234 F221:G221" xr:uid="{00000000-0002-0000-0800-000012000000}"/>
    <dataValidation allowBlank="1" showInputMessage="1" showErrorMessage="1" prompt="Include vacation, holiday and sick pay in Base Pay." sqref="B66 B125 B184 B243" xr:uid="{00000000-0002-0000-0800-000013000000}"/>
    <dataValidation allowBlank="1" showInputMessage="1" showErrorMessage="1" prompt="Include vacation, holiday and sick time in regular/base hours.  " sqref="B64 B123 B182 B241" xr:uid="{00000000-0002-0000-0800-000014000000}"/>
    <dataValidation allowBlank="1" showInputMessage="1" showErrorMessage="1" prompt="Earnings for the remainder of the year will be based on the monthly average of the adjusted income from the two most recent years.  If less than two prior years self employment history, the current year will be included in the average." sqref="H278" xr:uid="{00000000-0002-0000-0800-000015000000}"/>
    <dataValidation allowBlank="1" showInputMessage="1" showErrorMessage="1" prompt="Monthly Average * Months Remaining in Current Year + Current Year Gross income." sqref="F284:G284" xr:uid="{00000000-0002-0000-0800-000016000000}"/>
    <dataValidation allowBlank="1" showInputMessage="1" showErrorMessage="1" prompt="Gross income will be calculated by taking the net income and adding back the amount of depreciation or amortization taken in that year.  If the resulting income is negative, gross income will be indicated as $0 for the year." sqref="C283:D283" xr:uid="{00000000-0002-0000-0800-000017000000}"/>
    <dataValidation type="custom" allowBlank="1" showInputMessage="1" showErrorMessage="1" errorTitle="Section" error="Incorrect Section!!" sqref="E41:E42 E44:E51" xr:uid="{00000000-0002-0000-0800-000018000000}">
      <formula1>INDIRECT("$D$33") = "VOE"</formula1>
    </dataValidation>
    <dataValidation type="custom" allowBlank="1" showInputMessage="1" showErrorMessage="1" errorTitle="Section" error="Incorrect Section!!" sqref="F78 C61:E65 C67:E78" xr:uid="{00000000-0002-0000-0800-000019000000}">
      <formula1>INDIRECT("$D$33") = "Pay Stubs"</formula1>
    </dataValidation>
    <dataValidation type="date" allowBlank="1" showInputMessage="1" showErrorMessage="1" errorTitle="Invalid Date" error="The date you entered is either invalid format or out of range. Please make sure the date is corrent and then proceed." promptTitle="Date Format" prompt="mm/dd/yyyy" sqref="D35 D94 D153 D212" xr:uid="{00000000-0002-0000-0800-00001A000000}">
      <formula1>EDATE(TODAY(),-1200)</formula1>
      <formula2>TODAY()</formula2>
    </dataValidation>
    <dataValidation type="custom" allowBlank="1" showInputMessage="1" showErrorMessage="1" errorTitle="Section" error="Incorrect Section!!" sqref="C238:E242 C244:E255 F255" xr:uid="{00000000-0002-0000-0800-00001B000000}">
      <formula1>INDIRECT("$D$210") = "Pay Stubs"</formula1>
    </dataValidation>
    <dataValidation type="custom" allowBlank="1" showInputMessage="1" showErrorMessage="1" errorTitle="Section" error="Incorrect Section!!" sqref="C179:E183 C185:E196 F196" xr:uid="{00000000-0002-0000-0800-00001C000000}">
      <formula1>INDIRECT("$D$151") = "Pay Stubs"</formula1>
    </dataValidation>
    <dataValidation type="custom" allowBlank="1" showInputMessage="1" showErrorMessage="1" errorTitle="Section" error="Incorrect Section!!" sqref="E159:E160 E162:E169" xr:uid="{00000000-0002-0000-0800-00001D000000}">
      <formula1>INDIRECT("$D$151") = "VOE"</formula1>
    </dataValidation>
    <dataValidation type="custom" allowBlank="1" showInputMessage="1" showErrorMessage="1" errorTitle="Section" error="Incorrect Section!!" sqref="C126:E137 F137 C120:E124" xr:uid="{00000000-0002-0000-0800-00001E000000}">
      <formula1>INDIRECT("$D$92") = "Pay Stubs"</formula1>
    </dataValidation>
    <dataValidation type="custom" allowBlank="1" showInputMessage="1" showErrorMessage="1" errorTitle="Section" error="Incorrect Section!!" sqref="E100:E101 E103:E110" xr:uid="{00000000-0002-0000-0800-00001F000000}">
      <formula1>INDIRECT("$D$92") = "VOE"</formula1>
    </dataValidation>
    <dataValidation type="custom" allowBlank="1" showInputMessage="1" showErrorMessage="1" errorTitle="Section" error="Incorrect Section!!" sqref="E218:E219 E221:E228" xr:uid="{00000000-0002-0000-0800-000020000000}">
      <formula1>INDIRECT("$D$210") = "VOE"</formula1>
    </dataValidation>
  </dataValidations>
  <hyperlinks>
    <hyperlink ref="H287" location="'HH Member 7'!A3" display="Back to Top ^" xr:uid="{00000000-0004-0000-0800-000000000000}"/>
    <hyperlink ref="B9:D9" location="'HH Member 7'!Position2" display="Position 2" xr:uid="{00000000-0004-0000-0800-000001000000}"/>
    <hyperlink ref="B10:D10" location="'HH Member 7'!Position3" display="Position 3" xr:uid="{00000000-0004-0000-0800-000002000000}"/>
    <hyperlink ref="B11:D11" location="'HH Member 7'!Position4" display="Position 4" xr:uid="{00000000-0004-0000-0800-000003000000}"/>
    <hyperlink ref="B12:D12" location="'HH Member 7'!OtherIncome" display="Other Income" xr:uid="{00000000-0004-0000-0800-000004000000}"/>
    <hyperlink ref="B13:D13" location="'HH Member 7'!SeasonalIncome" display="Seasonal Income" xr:uid="{00000000-0004-0000-0800-000005000000}"/>
    <hyperlink ref="B14:D14" location="'HH Member 7'!SelfEmploymentIncome" display="Self Employment Income" xr:uid="{00000000-0004-0000-0800-000006000000}"/>
    <hyperlink ref="B8:D8" location="'HH Member 7'!Position1" display="'HH Member 7'!Position1" xr:uid="{00000000-0004-0000-0800-000007000000}"/>
    <hyperlink ref="H29" location="'HH Member 7'!A3" display="Back to Top ^" xr:uid="{00000000-0004-0000-0800-000008000000}"/>
    <hyperlink ref="H88" location="'HH Member 7'!A3" display="Back to Top ^" xr:uid="{00000000-0004-0000-0800-000009000000}"/>
    <hyperlink ref="H147" location="'HH Member 7'!A3" display="Back to Top ^" xr:uid="{00000000-0004-0000-0800-00000A000000}"/>
    <hyperlink ref="H206" location="'HH Member 7'!A3" display="Back to Top ^" xr:uid="{00000000-0004-0000-0800-00000B000000}"/>
  </hyperlinks>
  <pageMargins left="0.25" right="0.25" top="0.5" bottom="0.5" header="0.3" footer="0.3"/>
  <pageSetup orientation="portrait" blackAndWhite="1" errors="blank" r:id="rId1"/>
  <headerFooter>
    <oddFooter>&amp;R&amp;8 1/1/2023</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BF37B20B07F714C999BFEA126B3F738" ma:contentTypeVersion="2" ma:contentTypeDescription="Create a new document." ma:contentTypeScope="" ma:versionID="e020f29d5253fcc1d17f26dd0421d64f">
  <xsd:schema xmlns:xsd="http://www.w3.org/2001/XMLSchema" xmlns:xs="http://www.w3.org/2001/XMLSchema" xmlns:p="http://schemas.microsoft.com/office/2006/metadata/properties" xmlns:ns1="http://schemas.microsoft.com/sharepoint/v3" targetNamespace="http://schemas.microsoft.com/office/2006/metadata/properties" ma:root="true" ma:fieldsID="e0e54d1b889ab80228ab61e8c5ebb85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4E409E-9403-44A8-AA44-E4533E0C00BF}">
  <ds:schemaRefs>
    <ds:schemaRef ds:uri="http://schemas.microsoft.com/sharepoint/v3/contenttype/forms"/>
  </ds:schemaRefs>
</ds:datastoreItem>
</file>

<file path=customXml/itemProps2.xml><?xml version="1.0" encoding="utf-8"?>
<ds:datastoreItem xmlns:ds="http://schemas.openxmlformats.org/officeDocument/2006/customXml" ds:itemID="{7F0BF417-6398-4DCC-BD43-06847DE1C266}">
  <ds:schemaRefs>
    <ds:schemaRef ds:uri="http://schemas.microsoft.com/office/2006/metadata/longProperties"/>
  </ds:schemaRefs>
</ds:datastoreItem>
</file>

<file path=customXml/itemProps3.xml><?xml version="1.0" encoding="utf-8"?>
<ds:datastoreItem xmlns:ds="http://schemas.openxmlformats.org/officeDocument/2006/customXml" ds:itemID="{6AB83825-8077-45C4-9A95-00749F47CAA6}">
  <ds:schemaRefs>
    <ds:schemaRef ds:uri="http://www.w3.org/XML/1998/namespace"/>
    <ds:schemaRef ds:uri="http://schemas.microsoft.com/office/2006/documentManagement/types"/>
    <ds:schemaRef ds:uri="http://purl.org/dc/terms/"/>
    <ds:schemaRef ds:uri="http://schemas.microsoft.com/office/infopath/2007/PartnerControls"/>
    <ds:schemaRef ds:uri="http://purl.org/dc/elements/1.1/"/>
    <ds:schemaRef ds:uri="http://schemas.openxmlformats.org/package/2006/metadata/core-properties"/>
    <ds:schemaRef ds:uri="http://schemas.microsoft.com/sharepoint/v3"/>
    <ds:schemaRef ds:uri="http://schemas.microsoft.com/office/2006/metadata/properties"/>
    <ds:schemaRef ds:uri="http://purl.org/dc/dcmitype/"/>
  </ds:schemaRefs>
</ds:datastoreItem>
</file>

<file path=customXml/itemProps4.xml><?xml version="1.0" encoding="utf-8"?>
<ds:datastoreItem xmlns:ds="http://schemas.openxmlformats.org/officeDocument/2006/customXml" ds:itemID="{CB74B7D0-FA5A-420C-8536-3123E5D849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77</vt:i4>
      </vt:variant>
    </vt:vector>
  </HeadingPairs>
  <TitlesOfParts>
    <vt:vector size="91" baseType="lpstr">
      <vt:lpstr>Instructions</vt:lpstr>
      <vt:lpstr>Household Summary</vt:lpstr>
      <vt:lpstr>HH Member 1</vt:lpstr>
      <vt:lpstr>HH Member 2</vt:lpstr>
      <vt:lpstr>HH Member 3</vt:lpstr>
      <vt:lpstr>HH Member 4</vt:lpstr>
      <vt:lpstr>HH Member 5</vt:lpstr>
      <vt:lpstr>HH Member 6</vt:lpstr>
      <vt:lpstr>HH Member 7</vt:lpstr>
      <vt:lpstr>HH Member 8</vt:lpstr>
      <vt:lpstr>Notes</vt:lpstr>
      <vt:lpstr>Periods</vt:lpstr>
      <vt:lpstr>download</vt:lpstr>
      <vt:lpstr>Reference</vt:lpstr>
      <vt:lpstr>HH1_Pos1_Verification</vt:lpstr>
      <vt:lpstr>HH1_Pos2_Verification</vt:lpstr>
      <vt:lpstr>HH1_Pos3_Verification</vt:lpstr>
      <vt:lpstr>HH1_Pos4_Verification</vt:lpstr>
      <vt:lpstr>HouseholdName</vt:lpstr>
      <vt:lpstr>HouseholdNumber</vt:lpstr>
      <vt:lpstr>Name</vt:lpstr>
      <vt:lpstr>'HH Member 1'!Notes</vt:lpstr>
      <vt:lpstr>'HH Member 3'!Notes</vt:lpstr>
      <vt:lpstr>'HH Member 4'!Notes</vt:lpstr>
      <vt:lpstr>'HH Member 5'!Notes</vt:lpstr>
      <vt:lpstr>'HH Member 6'!Notes</vt:lpstr>
      <vt:lpstr>'HH Member 7'!Notes</vt:lpstr>
      <vt:lpstr>'HH Member 8'!Notes</vt:lpstr>
      <vt:lpstr>Notes</vt:lpstr>
      <vt:lpstr>'HH Member 1'!OtherIncome</vt:lpstr>
      <vt:lpstr>'HH Member 2'!OtherIncome</vt:lpstr>
      <vt:lpstr>'HH Member 3'!OtherIncome</vt:lpstr>
      <vt:lpstr>'HH Member 4'!OtherIncome</vt:lpstr>
      <vt:lpstr>'HH Member 5'!OtherIncome</vt:lpstr>
      <vt:lpstr>'HH Member 6'!OtherIncome</vt:lpstr>
      <vt:lpstr>'HH Member 7'!OtherIncome</vt:lpstr>
      <vt:lpstr>'HH Member 8'!OtherIncome</vt:lpstr>
      <vt:lpstr>PayPeriods</vt:lpstr>
      <vt:lpstr>PayRates</vt:lpstr>
      <vt:lpstr>'HH Member 1'!Position1</vt:lpstr>
      <vt:lpstr>'HH Member 2'!Position1</vt:lpstr>
      <vt:lpstr>'HH Member 3'!Position1</vt:lpstr>
      <vt:lpstr>'HH Member 4'!Position1</vt:lpstr>
      <vt:lpstr>'HH Member 5'!Position1</vt:lpstr>
      <vt:lpstr>'HH Member 6'!Position1</vt:lpstr>
      <vt:lpstr>'HH Member 7'!Position1</vt:lpstr>
      <vt:lpstr>'HH Member 8'!Position1</vt:lpstr>
      <vt:lpstr>'HH Member 1'!Position2</vt:lpstr>
      <vt:lpstr>'HH Member 2'!Position2</vt:lpstr>
      <vt:lpstr>'HH Member 3'!Position2</vt:lpstr>
      <vt:lpstr>'HH Member 4'!Position2</vt:lpstr>
      <vt:lpstr>'HH Member 5'!Position2</vt:lpstr>
      <vt:lpstr>'HH Member 6'!Position2</vt:lpstr>
      <vt:lpstr>'HH Member 7'!Position2</vt:lpstr>
      <vt:lpstr>'HH Member 8'!Position2</vt:lpstr>
      <vt:lpstr>'HH Member 1'!Position3</vt:lpstr>
      <vt:lpstr>'HH Member 2'!Position3</vt:lpstr>
      <vt:lpstr>'HH Member 3'!Position3</vt:lpstr>
      <vt:lpstr>'HH Member 4'!Position3</vt:lpstr>
      <vt:lpstr>'HH Member 5'!Position3</vt:lpstr>
      <vt:lpstr>'HH Member 6'!Position3</vt:lpstr>
      <vt:lpstr>'HH Member 7'!Position3</vt:lpstr>
      <vt:lpstr>'HH Member 8'!Position3</vt:lpstr>
      <vt:lpstr>'HH Member 1'!Position4</vt:lpstr>
      <vt:lpstr>'HH Member 2'!Position4</vt:lpstr>
      <vt:lpstr>'HH Member 3'!Position4</vt:lpstr>
      <vt:lpstr>'HH Member 4'!Position4</vt:lpstr>
      <vt:lpstr>'HH Member 5'!Position4</vt:lpstr>
      <vt:lpstr>'HH Member 6'!Position4</vt:lpstr>
      <vt:lpstr>'HH Member 7'!Position4</vt:lpstr>
      <vt:lpstr>'HH Member 8'!Position4</vt:lpstr>
      <vt:lpstr>'Household Summary'!Print_Area</vt:lpstr>
      <vt:lpstr>Instructions!Print_Area</vt:lpstr>
      <vt:lpstr>Relationships</vt:lpstr>
      <vt:lpstr>'HH Member 1'!SeasonalIncome</vt:lpstr>
      <vt:lpstr>'HH Member 2'!SeasonalIncome</vt:lpstr>
      <vt:lpstr>'HH Member 3'!SeasonalIncome</vt:lpstr>
      <vt:lpstr>'HH Member 4'!SeasonalIncome</vt:lpstr>
      <vt:lpstr>'HH Member 5'!SeasonalIncome</vt:lpstr>
      <vt:lpstr>'HH Member 6'!SeasonalIncome</vt:lpstr>
      <vt:lpstr>'HH Member 7'!SeasonalIncome</vt:lpstr>
      <vt:lpstr>'HH Member 8'!SeasonalIncome</vt:lpstr>
      <vt:lpstr>'HH Member 1'!SelfEmploymentIncome</vt:lpstr>
      <vt:lpstr>'HH Member 2'!SelfEmploymentIncome</vt:lpstr>
      <vt:lpstr>'HH Member 3'!SelfEmploymentIncome</vt:lpstr>
      <vt:lpstr>'HH Member 4'!SelfEmploymentIncome</vt:lpstr>
      <vt:lpstr>'HH Member 5'!SelfEmploymentIncome</vt:lpstr>
      <vt:lpstr>'HH Member 6'!SelfEmploymentIncome</vt:lpstr>
      <vt:lpstr>'HH Member 7'!SelfEmploymentIncome</vt:lpstr>
      <vt:lpstr>'HH Member 8'!SelfEmploymentIncome</vt:lpstr>
      <vt:lpstr>YesNo</vt:lpstr>
    </vt:vector>
  </TitlesOfParts>
  <Company>Federal Home Loan Bank Chicago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jrudie;HZafar@fhlbc.com</dc:creator>
  <cp:lastModifiedBy>Jones, Asya</cp:lastModifiedBy>
  <cp:lastPrinted>2024-12-06T20:22:16Z</cp:lastPrinted>
  <dcterms:created xsi:type="dcterms:W3CDTF">2010-03-07T18:12:22Z</dcterms:created>
  <dcterms:modified xsi:type="dcterms:W3CDTF">2025-04-30T17:20:26Z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A44787D4-0540-4523-9961-78E4036D8C6D}">
    <vt:lpwstr>{9343FE71-AB82-4F2E-AC86-4CCB6FDDA920}</vt:lpwstr>
  </property>
  <property fmtid="{D5CDD505-2E9C-101B-9397-08002B2CF9AE}" pid="4" name="PublishingExpirationDate">
    <vt:lpwstr/>
  </property>
  <property fmtid="{D5CDD505-2E9C-101B-9397-08002B2CF9AE}" pid="5" name="PublishingStartDate">
    <vt:lpwstr/>
  </property>
</Properties>
</file>